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svg" ContentType="image/svg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comments2.xml" ContentType="application/vnd.openxmlformats-officedocument.spreadsheetml.comments+xml"/>
  <Override PartName="/xl/drawings/drawing2.xml" ContentType="application/vnd.openxmlformats-officedocument.drawing+xml"/>
  <Override PartName="/xl/comments3.xml" ContentType="application/vnd.openxmlformats-officedocument.spreadsheetml.comments+xml"/>
  <Override PartName="/xl/drawings/drawing3.xml" ContentType="application/vnd.openxmlformats-officedocument.drawing+xml"/>
  <Override PartName="/xl/comments4.xml" ContentType="application/vnd.openxmlformats-officedocument.spreadsheetml.comments+xml"/>
  <Override PartName="/xl/drawings/drawing4.xml" ContentType="application/vnd.openxmlformats-officedocument.drawing+xml"/>
  <Override PartName="/xl/comments5.xml" ContentType="application/vnd.openxmlformats-officedocument.spreadsheetml.comments+xml"/>
  <Override PartName="/xl/drawings/drawing5.xml" ContentType="application/vnd.openxmlformats-officedocument.drawing+xml"/>
  <Override PartName="/xl/comments6.xml" ContentType="application/vnd.openxmlformats-officedocument.spreadsheetml.comments+xml"/>
  <Override PartName="/xl/drawings/drawing6.xml" ContentType="application/vnd.openxmlformats-officedocument.drawing+xml"/>
  <Override PartName="/xl/comments7.xml" ContentType="application/vnd.openxmlformats-officedocument.spreadsheetml.comments+xml"/>
  <Override PartName="/xl/drawings/drawing7.xml" ContentType="application/vnd.openxmlformats-officedocument.drawing+xml"/>
  <Override PartName="/xl/comments8.xml" ContentType="application/vnd.openxmlformats-officedocument.spreadsheetml.comments+xml"/>
  <Override PartName="/xl/drawings/drawing8.xml" ContentType="application/vnd.openxmlformats-officedocument.drawing+xml"/>
  <Override PartName="/xl/comments9.xml" ContentType="application/vnd.openxmlformats-officedocument.spreadsheetml.comments+xml"/>
  <Override PartName="/xl/drawings/drawing9.xml" ContentType="application/vnd.openxmlformats-officedocument.drawing+xml"/>
  <Override PartName="/xl/comments10.xml" ContentType="application/vnd.openxmlformats-officedocument.spreadsheetml.comments+xml"/>
  <Override PartName="/xl/drawings/drawing10.xml" ContentType="application/vnd.openxmlformats-officedocument.drawing+xml"/>
  <Override PartName="/xl/comments11.xml" ContentType="application/vnd.openxmlformats-officedocument.spreadsheetml.comments+xml"/>
  <Override PartName="/xl/drawings/drawing11.xml" ContentType="application/vnd.openxmlformats-officedocument.drawing+xml"/>
  <Override PartName="/xl/comments12.xml" ContentType="application/vnd.openxmlformats-officedocument.spreadsheetml.comments+xml"/>
  <Override PartName="/xl/drawings/drawing12.xml" ContentType="application/vnd.openxmlformats-officedocument.drawing+xml"/>
  <Override PartName="/xl/comments13.xml" ContentType="application/vnd.openxmlformats-officedocument.spreadsheetml.comments+xml"/>
  <Override PartName="/xl/drawings/drawing13.xml" ContentType="application/vnd.openxmlformats-officedocument.drawing+xml"/>
  <Override PartName="/xl/comments14.xml" ContentType="application/vnd.openxmlformats-officedocument.spreadsheetml.comments+xml"/>
  <Override PartName="/xl/drawings/drawing14.xml" ContentType="application/vnd.openxmlformats-officedocument.drawing+xml"/>
  <Override PartName="/xl/comments15.xml" ContentType="application/vnd.openxmlformats-officedocument.spreadsheetml.comments+xml"/>
  <Override PartName="/xl/drawings/drawing15.xml" ContentType="application/vnd.openxmlformats-officedocument.drawing+xml"/>
  <Override PartName="/xl/comments16.xml" ContentType="application/vnd.openxmlformats-officedocument.spreadsheetml.comments+xml"/>
  <Override PartName="/xl/drawings/drawing16.xml" ContentType="application/vnd.openxmlformats-officedocument.drawing+xml"/>
  <Override PartName="/xl/comments17.xml" ContentType="application/vnd.openxmlformats-officedocument.spreadsheetml.comments+xml"/>
  <Override PartName="/xl/drawings/drawing17.xml" ContentType="application/vnd.openxmlformats-officedocument.drawing+xml"/>
  <Override PartName="/xl/comments18.xml" ContentType="application/vnd.openxmlformats-officedocument.spreadsheetml.comments+xml"/>
  <Override PartName="/xl/drawings/drawing18.xml" ContentType="application/vnd.openxmlformats-officedocument.drawing+xml"/>
  <Override PartName="/xl/comments19.xml" ContentType="application/vnd.openxmlformats-officedocument.spreadsheetml.comments+xml"/>
  <Override PartName="/xl/drawings/drawing19.xml" ContentType="application/vnd.openxmlformats-officedocument.drawing+xml"/>
  <Override PartName="/xl/comments20.xml" ContentType="application/vnd.openxmlformats-officedocument.spreadsheetml.comments+xml"/>
  <Override PartName="/xl/drawings/drawing20.xml" ContentType="application/vnd.openxmlformats-officedocument.drawing+xml"/>
  <Override PartName="/xl/comments21.xml" ContentType="application/vnd.openxmlformats-officedocument.spreadsheetml.comments+xml"/>
  <Override PartName="/xl/tables/table1.xml" ContentType="application/vnd.openxmlformats-officedocument.spreadsheetml.table+xml"/>
  <Override PartName="/xl/comments22.xml" ContentType="application/vnd.openxmlformats-officedocument.spreadsheetml.comments+xml"/>
  <Override PartName="/xl/persons/person.xml" ContentType="application/vnd.ms-excel.person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931"/>
  <workbookPr codeName="ЭтаКнига" defaultThemeVersion="166925"/>
  <mc:AlternateContent xmlns:mc="http://schemas.openxmlformats.org/markup-compatibility/2006">
    <mc:Choice Requires="x15">
      <x15ac:absPath xmlns:x15ac="http://schemas.microsoft.com/office/spreadsheetml/2010/11/ac" url="X:\Teams\Teams_MSK\Bluegroup_PM\PL40R\0 - PL 40R - РИДАН\2 - Ценовая политика\1 - Прайс-лист\"/>
    </mc:Choice>
  </mc:AlternateContent>
  <xr:revisionPtr revIDLastSave="0" documentId="8_{CFB3426E-A1B2-44AD-9779-BA3A249121DE}" xr6:coauthVersionLast="47" xr6:coauthVersionMax="47" xr10:uidLastSave="{00000000-0000-0000-0000-000000000000}"/>
  <bookViews>
    <workbookView xWindow="-120" yWindow="-120" windowWidth="29040" windowHeight="15840" tabRatio="920" activeTab="1" xr2:uid="{00000000-000D-0000-FFFF-FFFF00000000}"/>
  </bookViews>
  <sheets>
    <sheet name="Быстрый поиск по коду" sheetId="13" r:id="rId1"/>
    <sheet name="SVA" sheetId="1" r:id="rId2"/>
    <sheet name="SVA-Q" sheetId="19" r:id="rId3"/>
    <sheet name="REG" sheetId="2" r:id="rId4"/>
    <sheet name="CHV" sheetId="3" r:id="rId5"/>
    <sheet name="SCA" sheetId="4" r:id="rId6"/>
    <sheet name="FIA" sheetId="5" r:id="rId7"/>
    <sheet name="SNV" sheetId="6" r:id="rId8"/>
    <sheet name="EVRA(T) " sheetId="7" r:id="rId9"/>
    <sheet name="ICS-R" sheetId="21" r:id="rId10"/>
    <sheet name="PM" sheetId="9" r:id="rId11"/>
    <sheet name="ICLX-R" sheetId="20" r:id="rId12"/>
    <sheet name="PMLX" sheetId="8" r:id="rId13"/>
    <sheet name="Пилоты" sheetId="10" r:id="rId14"/>
    <sheet name="OFV" sheetId="11" r:id="rId15"/>
    <sheet name="ORV" sheetId="25" r:id="rId16"/>
    <sheet name="ELS" sheetId="17" r:id="rId17"/>
    <sheet name="SFV-R" sheetId="23" r:id="rId18"/>
    <sheet name="DSV" sheetId="24" r:id="rId19"/>
    <sheet name="Смотроые стекла" sheetId="18" r:id="rId20"/>
    <sheet name="ЗИП" sheetId="16" r:id="rId21"/>
    <sheet name="ИСХОДНИК" sheetId="14" state="hidden" r:id="rId22"/>
  </sheets>
  <definedNames>
    <definedName name="_xlnm._FilterDatabase" localSheetId="4" hidden="1">CHV!$B$10:$M$51</definedName>
    <definedName name="_xlnm._FilterDatabase" localSheetId="18" hidden="1">DSV!$B$10:$K$10</definedName>
    <definedName name="_xlnm._FilterDatabase" localSheetId="16" hidden="1">ELS!$B$10:$K$10</definedName>
    <definedName name="_xlnm._FilterDatabase" localSheetId="8" hidden="1">'EVRA(T) '!$B$10:$O$10</definedName>
    <definedName name="_xlnm._FilterDatabase" localSheetId="6" hidden="1">FIA!$B$10:$R$10</definedName>
    <definedName name="_xlnm._FilterDatabase" localSheetId="11" hidden="1">'ICLX-R'!$B$10:$L$10</definedName>
    <definedName name="_xlnm._FilterDatabase" localSheetId="9" hidden="1">'ICS-R'!$B$10:$M$10</definedName>
    <definedName name="_xlnm._FilterDatabase" localSheetId="14" hidden="1">OFV!$B$10:$M$10</definedName>
    <definedName name="_xlnm._FilterDatabase" localSheetId="15" hidden="1">ORV!$B$10:$L$10</definedName>
    <definedName name="_xlnm._FilterDatabase" localSheetId="10" hidden="1">PM!$B$10:$M$10</definedName>
    <definedName name="_xlnm._FilterDatabase" localSheetId="12" hidden="1">PMLX!$B$10:$L$10</definedName>
    <definedName name="_xlnm._FilterDatabase" localSheetId="3" hidden="1">REG!$B$10:$M$10</definedName>
    <definedName name="_xlnm._FilterDatabase" localSheetId="5" hidden="1">SCA!$B$10:$L$10</definedName>
    <definedName name="_xlnm._FilterDatabase" localSheetId="17" hidden="1">'SFV-R'!$B$10:$L$10</definedName>
    <definedName name="_xlnm._FilterDatabase" localSheetId="7" hidden="1">SNV!$B$10:$N$11</definedName>
    <definedName name="_xlnm._FilterDatabase" localSheetId="1" hidden="1">SVA!$B$11:$M$57</definedName>
    <definedName name="_xlnm._FilterDatabase" localSheetId="2" hidden="1">'SVA-Q'!$B$10:$M$10</definedName>
    <definedName name="_xlnm._FilterDatabase" localSheetId="13" hidden="1">Пилоты!$B$10:$L$10</definedName>
    <definedName name="_xlnm._FilterDatabase" localSheetId="19" hidden="1">'Смотроые стекла'!$B$10:$K$10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  <ext xmlns:loext="http://schemas.libreoffice.org/" uri="{7626C862-2A13-11E5-B345-FEFF819CDC9F}">
      <loext:extCalcPr stringRefSyntax="ExcelA1"/>
    </ext>
  </extLst>
</workbook>
</file>

<file path=xl/calcChain.xml><?xml version="1.0" encoding="utf-8"?>
<calcChain xmlns="http://schemas.openxmlformats.org/spreadsheetml/2006/main">
  <c r="K12" i="1" l="1"/>
  <c r="K65" i="2" l="1"/>
  <c r="J38" i="10"/>
  <c r="J37" i="10"/>
  <c r="J36" i="10"/>
  <c r="N494" i="14"/>
  <c r="N28" i="7" s="1"/>
  <c r="R494" i="14"/>
  <c r="O28" i="7" s="1"/>
  <c r="C28" i="7"/>
  <c r="C29" i="7"/>
  <c r="C27" i="7"/>
  <c r="C38" i="10"/>
  <c r="N493" i="14"/>
  <c r="K38" i="10" s="1"/>
  <c r="R493" i="14"/>
  <c r="L38" i="10" s="1"/>
  <c r="C37" i="10"/>
  <c r="C36" i="10"/>
  <c r="C56" i="3"/>
  <c r="M28" i="7"/>
  <c r="L28" i="7"/>
  <c r="C26" i="7"/>
  <c r="M27" i="7"/>
  <c r="M29" i="7"/>
  <c r="M26" i="7"/>
  <c r="L27" i="7"/>
  <c r="L29" i="7"/>
  <c r="L26" i="7"/>
  <c r="I38" i="10"/>
  <c r="I37" i="10"/>
  <c r="I36" i="10"/>
  <c r="J43" i="25" l="1"/>
  <c r="J44" i="25"/>
  <c r="J42" i="25"/>
  <c r="I43" i="25"/>
  <c r="I44" i="25"/>
  <c r="N492" i="14"/>
  <c r="R492" i="14"/>
  <c r="O29" i="7" s="1"/>
  <c r="N489" i="14"/>
  <c r="K42" i="25" s="1"/>
  <c r="N490" i="14"/>
  <c r="K43" i="25" s="1"/>
  <c r="N491" i="14"/>
  <c r="K44" i="25" s="1"/>
  <c r="R489" i="14"/>
  <c r="L42" i="25" s="1"/>
  <c r="R490" i="14"/>
  <c r="L43" i="25" s="1"/>
  <c r="R491" i="14"/>
  <c r="L44" i="25" s="1"/>
  <c r="I42" i="25"/>
  <c r="C43" i="20"/>
  <c r="C34" i="9"/>
  <c r="M14" i="13"/>
  <c r="M15" i="13"/>
  <c r="M16" i="13"/>
  <c r="M17" i="13"/>
  <c r="M18" i="13"/>
  <c r="M19" i="13"/>
  <c r="M20" i="13"/>
  <c r="M21" i="13"/>
  <c r="M22" i="13"/>
  <c r="M23" i="13"/>
  <c r="M24" i="13"/>
  <c r="M25" i="13"/>
  <c r="M26" i="13"/>
  <c r="M27" i="13"/>
  <c r="M28" i="13"/>
  <c r="M29" i="13"/>
  <c r="M30" i="13"/>
  <c r="M31" i="13"/>
  <c r="M32" i="13"/>
  <c r="M33" i="13"/>
  <c r="M34" i="13"/>
  <c r="M35" i="13"/>
  <c r="M36" i="13"/>
  <c r="M37" i="13"/>
  <c r="M38" i="13"/>
  <c r="M39" i="13"/>
  <c r="M40" i="13"/>
  <c r="M41" i="13"/>
  <c r="M42" i="13"/>
  <c r="M43" i="13"/>
  <c r="M44" i="13"/>
  <c r="M45" i="13"/>
  <c r="M46" i="13"/>
  <c r="M47" i="13"/>
  <c r="M48" i="13"/>
  <c r="M49" i="13"/>
  <c r="M50" i="13"/>
  <c r="M51" i="13"/>
  <c r="M52" i="13"/>
  <c r="M53" i="13"/>
  <c r="M54" i="13"/>
  <c r="M55" i="13"/>
  <c r="M56" i="13"/>
  <c r="M57" i="13"/>
  <c r="M58" i="13"/>
  <c r="M59" i="13"/>
  <c r="M60" i="13"/>
  <c r="M61" i="13"/>
  <c r="M62" i="13"/>
  <c r="M63" i="13"/>
  <c r="L14" i="13"/>
  <c r="L15" i="13"/>
  <c r="L16" i="13"/>
  <c r="L17" i="13"/>
  <c r="L18" i="13"/>
  <c r="L19" i="13"/>
  <c r="L20" i="13"/>
  <c r="L21" i="13"/>
  <c r="L22" i="13"/>
  <c r="L23" i="13"/>
  <c r="L24" i="13"/>
  <c r="L25" i="13"/>
  <c r="L26" i="13"/>
  <c r="L27" i="13"/>
  <c r="L28" i="13"/>
  <c r="L29" i="13"/>
  <c r="L30" i="13"/>
  <c r="L31" i="13"/>
  <c r="L32" i="13"/>
  <c r="L33" i="13"/>
  <c r="L34" i="13"/>
  <c r="L35" i="13"/>
  <c r="L36" i="13"/>
  <c r="L37" i="13"/>
  <c r="L38" i="13"/>
  <c r="L39" i="13"/>
  <c r="L40" i="13"/>
  <c r="L41" i="13"/>
  <c r="L42" i="13"/>
  <c r="L43" i="13"/>
  <c r="L44" i="13"/>
  <c r="L45" i="13"/>
  <c r="L46" i="13"/>
  <c r="L47" i="13"/>
  <c r="L48" i="13"/>
  <c r="L49" i="13"/>
  <c r="L50" i="13"/>
  <c r="L51" i="13"/>
  <c r="L52" i="13"/>
  <c r="L53" i="13"/>
  <c r="L54" i="13"/>
  <c r="L55" i="13"/>
  <c r="L56" i="13"/>
  <c r="L57" i="13"/>
  <c r="L58" i="13"/>
  <c r="L59" i="13"/>
  <c r="L60" i="13"/>
  <c r="L61" i="13"/>
  <c r="L62" i="13"/>
  <c r="L63" i="13"/>
  <c r="K14" i="13"/>
  <c r="K15" i="13"/>
  <c r="K16" i="13"/>
  <c r="K17" i="13"/>
  <c r="K18" i="13"/>
  <c r="K19" i="13"/>
  <c r="K20" i="13"/>
  <c r="K21" i="13"/>
  <c r="K22" i="13"/>
  <c r="K23" i="13"/>
  <c r="K24" i="13"/>
  <c r="K25" i="13"/>
  <c r="K26" i="13"/>
  <c r="K27" i="13"/>
  <c r="K28" i="13"/>
  <c r="K29" i="13"/>
  <c r="K30" i="13"/>
  <c r="K31" i="13"/>
  <c r="K32" i="13"/>
  <c r="K33" i="13"/>
  <c r="K34" i="13"/>
  <c r="K35" i="13"/>
  <c r="K36" i="13"/>
  <c r="K37" i="13"/>
  <c r="K38" i="13"/>
  <c r="K39" i="13"/>
  <c r="K40" i="13"/>
  <c r="K41" i="13"/>
  <c r="K42" i="13"/>
  <c r="K43" i="13"/>
  <c r="K44" i="13"/>
  <c r="K45" i="13"/>
  <c r="K46" i="13"/>
  <c r="K47" i="13"/>
  <c r="K48" i="13"/>
  <c r="K49" i="13"/>
  <c r="K50" i="13"/>
  <c r="K51" i="13"/>
  <c r="K52" i="13"/>
  <c r="K53" i="13"/>
  <c r="K54" i="13"/>
  <c r="K55" i="13"/>
  <c r="K56" i="13"/>
  <c r="K57" i="13"/>
  <c r="K58" i="13"/>
  <c r="K59" i="13"/>
  <c r="K60" i="13"/>
  <c r="K61" i="13"/>
  <c r="K62" i="13"/>
  <c r="K63" i="13"/>
  <c r="E14" i="13"/>
  <c r="E15" i="13"/>
  <c r="E16" i="13"/>
  <c r="E17" i="13"/>
  <c r="E18" i="13"/>
  <c r="E19" i="13"/>
  <c r="E20" i="13"/>
  <c r="E21" i="13"/>
  <c r="E22" i="13"/>
  <c r="E23" i="13"/>
  <c r="E24" i="13"/>
  <c r="E25" i="13"/>
  <c r="E26" i="13"/>
  <c r="E27" i="13"/>
  <c r="E28" i="13"/>
  <c r="E29" i="13"/>
  <c r="E30" i="13"/>
  <c r="E31" i="13"/>
  <c r="E32" i="13"/>
  <c r="E33" i="13"/>
  <c r="E34" i="13"/>
  <c r="E35" i="13"/>
  <c r="E36" i="13"/>
  <c r="E37" i="13"/>
  <c r="E38" i="13"/>
  <c r="E39" i="13"/>
  <c r="E40" i="13"/>
  <c r="E41" i="13"/>
  <c r="E42" i="13"/>
  <c r="E43" i="13"/>
  <c r="E44" i="13"/>
  <c r="E45" i="13"/>
  <c r="E46" i="13"/>
  <c r="E47" i="13"/>
  <c r="E48" i="13"/>
  <c r="E49" i="13"/>
  <c r="E50" i="13"/>
  <c r="E51" i="13"/>
  <c r="E52" i="13"/>
  <c r="E53" i="13"/>
  <c r="E54" i="13"/>
  <c r="E55" i="13"/>
  <c r="E56" i="13"/>
  <c r="E57" i="13"/>
  <c r="E58" i="13"/>
  <c r="E59" i="13"/>
  <c r="E60" i="13"/>
  <c r="E61" i="13"/>
  <c r="E62" i="13"/>
  <c r="E63" i="13"/>
  <c r="D14" i="13"/>
  <c r="D15" i="13"/>
  <c r="D16" i="13"/>
  <c r="D17" i="13"/>
  <c r="D18" i="13"/>
  <c r="D19" i="13"/>
  <c r="D20" i="13"/>
  <c r="D21" i="13"/>
  <c r="D22" i="13"/>
  <c r="D23" i="13"/>
  <c r="D24" i="13"/>
  <c r="D25" i="13"/>
  <c r="D26" i="13"/>
  <c r="D27" i="13"/>
  <c r="D28" i="13"/>
  <c r="D29" i="13"/>
  <c r="D30" i="13"/>
  <c r="D31" i="13"/>
  <c r="D32" i="13"/>
  <c r="D33" i="13"/>
  <c r="D34" i="13"/>
  <c r="D35" i="13"/>
  <c r="D36" i="13"/>
  <c r="D37" i="13"/>
  <c r="D38" i="13"/>
  <c r="D39" i="13"/>
  <c r="D40" i="13"/>
  <c r="D41" i="13"/>
  <c r="D42" i="13"/>
  <c r="D43" i="13"/>
  <c r="D44" i="13"/>
  <c r="D45" i="13"/>
  <c r="D46" i="13"/>
  <c r="D47" i="13"/>
  <c r="D48" i="13"/>
  <c r="D49" i="13"/>
  <c r="D50" i="13"/>
  <c r="D51" i="13"/>
  <c r="D52" i="13"/>
  <c r="D53" i="13"/>
  <c r="D54" i="13"/>
  <c r="D55" i="13"/>
  <c r="D56" i="13"/>
  <c r="D57" i="13"/>
  <c r="D58" i="13"/>
  <c r="D59" i="13"/>
  <c r="D60" i="13"/>
  <c r="D61" i="13"/>
  <c r="D62" i="13"/>
  <c r="D63" i="13"/>
  <c r="C14" i="13"/>
  <c r="C15" i="13"/>
  <c r="C16" i="13"/>
  <c r="C17" i="13"/>
  <c r="C18" i="13"/>
  <c r="C19" i="13"/>
  <c r="C20" i="13"/>
  <c r="C21" i="13"/>
  <c r="C22" i="13"/>
  <c r="C23" i="13"/>
  <c r="C24" i="13"/>
  <c r="C25" i="13"/>
  <c r="C26" i="13"/>
  <c r="C27" i="13"/>
  <c r="C28" i="13"/>
  <c r="C29" i="13"/>
  <c r="C30" i="13"/>
  <c r="C31" i="13"/>
  <c r="C32" i="13"/>
  <c r="C33" i="13"/>
  <c r="C34" i="13"/>
  <c r="C35" i="13"/>
  <c r="C36" i="13"/>
  <c r="C37" i="13"/>
  <c r="C38" i="13"/>
  <c r="C39" i="13"/>
  <c r="C40" i="13"/>
  <c r="C41" i="13"/>
  <c r="C42" i="13"/>
  <c r="C43" i="13"/>
  <c r="C44" i="13"/>
  <c r="C45" i="13"/>
  <c r="C46" i="13"/>
  <c r="C47" i="13"/>
  <c r="C48" i="13"/>
  <c r="C49" i="13"/>
  <c r="C50" i="13"/>
  <c r="C51" i="13"/>
  <c r="C52" i="13"/>
  <c r="C53" i="13"/>
  <c r="C54" i="13"/>
  <c r="C55" i="13"/>
  <c r="C56" i="13"/>
  <c r="C57" i="13"/>
  <c r="C58" i="13"/>
  <c r="C59" i="13"/>
  <c r="C60" i="13"/>
  <c r="C61" i="13"/>
  <c r="C62" i="13"/>
  <c r="C63" i="13"/>
  <c r="C12" i="13"/>
  <c r="C13" i="13"/>
  <c r="R17" i="14"/>
  <c r="E17" i="14"/>
  <c r="N17" i="14"/>
  <c r="C48" i="21"/>
  <c r="C49" i="21"/>
  <c r="C50" i="21"/>
  <c r="C51" i="21"/>
  <c r="C47" i="21"/>
  <c r="C45" i="21"/>
  <c r="C42" i="9"/>
  <c r="C41" i="9"/>
  <c r="C35" i="9"/>
  <c r="C36" i="9"/>
  <c r="C37" i="9"/>
  <c r="C38" i="9"/>
  <c r="C39" i="9"/>
  <c r="C32" i="9"/>
  <c r="C31" i="9"/>
  <c r="J31" i="9"/>
  <c r="K34" i="9"/>
  <c r="K35" i="9"/>
  <c r="K36" i="9"/>
  <c r="K37" i="9"/>
  <c r="K38" i="9"/>
  <c r="K39" i="9"/>
  <c r="K41" i="9"/>
  <c r="K42" i="9"/>
  <c r="K32" i="9"/>
  <c r="K31" i="9"/>
  <c r="J32" i="9"/>
  <c r="J34" i="9"/>
  <c r="J35" i="9"/>
  <c r="J36" i="9"/>
  <c r="J37" i="9"/>
  <c r="J38" i="9"/>
  <c r="J39" i="9"/>
  <c r="J41" i="9"/>
  <c r="J42" i="9"/>
  <c r="N29" i="7" l="1"/>
  <c r="K37" i="10"/>
  <c r="P66" i="5"/>
  <c r="P67" i="5"/>
  <c r="P68" i="5"/>
  <c r="P69" i="5"/>
  <c r="P70" i="5"/>
  <c r="P71" i="5"/>
  <c r="P72" i="5"/>
  <c r="P65" i="5"/>
  <c r="O66" i="5"/>
  <c r="O67" i="5"/>
  <c r="O68" i="5"/>
  <c r="O69" i="5"/>
  <c r="O70" i="5"/>
  <c r="O71" i="5"/>
  <c r="O72" i="5"/>
  <c r="O65" i="5"/>
  <c r="O61" i="5"/>
  <c r="C72" i="5"/>
  <c r="C71" i="5"/>
  <c r="C70" i="5"/>
  <c r="C69" i="5"/>
  <c r="C68" i="5"/>
  <c r="C67" i="5"/>
  <c r="C66" i="5"/>
  <c r="C65" i="5"/>
  <c r="C72" i="4"/>
  <c r="C73" i="4"/>
  <c r="C74" i="4"/>
  <c r="C75" i="4"/>
  <c r="C76" i="4"/>
  <c r="C77" i="4"/>
  <c r="C78" i="4"/>
  <c r="C79" i="4"/>
  <c r="C80" i="4"/>
  <c r="C81" i="4"/>
  <c r="C83" i="4"/>
  <c r="C84" i="4"/>
  <c r="C85" i="4"/>
  <c r="C86" i="4"/>
  <c r="C87" i="4"/>
  <c r="C88" i="4"/>
  <c r="C90" i="4"/>
  <c r="C91" i="4"/>
  <c r="C92" i="4"/>
  <c r="C93" i="4"/>
  <c r="C94" i="4"/>
  <c r="C96" i="4"/>
  <c r="C97" i="4"/>
  <c r="C98" i="4"/>
  <c r="C99" i="4"/>
  <c r="C100" i="4"/>
  <c r="C101" i="4"/>
  <c r="C102" i="4"/>
  <c r="C71" i="4"/>
  <c r="C57" i="3"/>
  <c r="C58" i="3"/>
  <c r="C59" i="3"/>
  <c r="C60" i="3"/>
  <c r="C61" i="3"/>
  <c r="C62" i="3"/>
  <c r="C63" i="3"/>
  <c r="C63" i="2"/>
  <c r="C64" i="2"/>
  <c r="C65" i="2"/>
  <c r="C66" i="2"/>
  <c r="C62" i="2"/>
  <c r="C58" i="2"/>
  <c r="C59" i="2"/>
  <c r="C60" i="2"/>
  <c r="C57" i="2"/>
  <c r="C53" i="2"/>
  <c r="C54" i="2"/>
  <c r="C55" i="2"/>
  <c r="C52" i="2"/>
  <c r="C47" i="2"/>
  <c r="C48" i="2"/>
  <c r="C49" i="2"/>
  <c r="C50" i="2"/>
  <c r="C46" i="2"/>
  <c r="C115" i="1"/>
  <c r="C116" i="1"/>
  <c r="C117" i="1"/>
  <c r="C118" i="1"/>
  <c r="C119" i="1"/>
  <c r="C120" i="1"/>
  <c r="C121" i="1"/>
  <c r="C122" i="1"/>
  <c r="C123" i="1"/>
  <c r="C114" i="1"/>
  <c r="C108" i="1"/>
  <c r="C109" i="1"/>
  <c r="C110" i="1"/>
  <c r="C111" i="1"/>
  <c r="C112" i="1"/>
  <c r="C107" i="1"/>
  <c r="C95" i="1"/>
  <c r="C96" i="1"/>
  <c r="C97" i="1"/>
  <c r="C98" i="1"/>
  <c r="C99" i="1"/>
  <c r="C100" i="1"/>
  <c r="C101" i="1"/>
  <c r="C102" i="1"/>
  <c r="C103" i="1"/>
  <c r="C104" i="1"/>
  <c r="C105" i="1"/>
  <c r="C94" i="1"/>
  <c r="C88" i="1"/>
  <c r="C89" i="1"/>
  <c r="C90" i="1"/>
  <c r="C91" i="1"/>
  <c r="C92" i="1"/>
  <c r="C87" i="1"/>
  <c r="C76" i="1"/>
  <c r="C77" i="1"/>
  <c r="C78" i="1"/>
  <c r="C79" i="1"/>
  <c r="C80" i="1"/>
  <c r="C81" i="1"/>
  <c r="C82" i="1"/>
  <c r="C83" i="1"/>
  <c r="C84" i="1"/>
  <c r="C85" i="1"/>
  <c r="C75" i="1"/>
  <c r="C103" i="4"/>
  <c r="I72" i="4"/>
  <c r="I73" i="4"/>
  <c r="I74" i="4"/>
  <c r="I75" i="4"/>
  <c r="I76" i="4"/>
  <c r="I77" i="4"/>
  <c r="I78" i="4"/>
  <c r="I79" i="4"/>
  <c r="I80" i="4"/>
  <c r="I81" i="4"/>
  <c r="I83" i="4"/>
  <c r="I84" i="4"/>
  <c r="I85" i="4"/>
  <c r="I86" i="4"/>
  <c r="I87" i="4"/>
  <c r="I88" i="4"/>
  <c r="I90" i="4"/>
  <c r="I91" i="4"/>
  <c r="I92" i="4"/>
  <c r="I93" i="4"/>
  <c r="I94" i="4"/>
  <c r="I96" i="4"/>
  <c r="I97" i="4"/>
  <c r="I98" i="4"/>
  <c r="I99" i="4"/>
  <c r="I100" i="4"/>
  <c r="I101" i="4"/>
  <c r="I102" i="4"/>
  <c r="I103" i="4"/>
  <c r="I71" i="4"/>
  <c r="I33" i="4"/>
  <c r="I34" i="4"/>
  <c r="I35" i="4"/>
  <c r="I36" i="4"/>
  <c r="I37" i="4"/>
  <c r="I38" i="4"/>
  <c r="I39" i="4"/>
  <c r="I40" i="4"/>
  <c r="I41" i="4"/>
  <c r="I42" i="4"/>
  <c r="I43" i="4"/>
  <c r="I44" i="4"/>
  <c r="I45" i="4"/>
  <c r="I46" i="4"/>
  <c r="I47" i="4"/>
  <c r="I48" i="4"/>
  <c r="I49" i="4"/>
  <c r="I50" i="4"/>
  <c r="I51" i="4"/>
  <c r="R278" i="14"/>
  <c r="R471" i="14"/>
  <c r="R472" i="14"/>
  <c r="R473" i="14"/>
  <c r="M107" i="1" s="1"/>
  <c r="R474" i="14"/>
  <c r="L91" i="4" s="1"/>
  <c r="R475" i="14"/>
  <c r="L92" i="4" s="1"/>
  <c r="R476" i="14"/>
  <c r="L93" i="4" s="1"/>
  <c r="R477" i="14"/>
  <c r="M111" i="1" s="1"/>
  <c r="R478" i="14"/>
  <c r="M112" i="1" s="1"/>
  <c r="R479" i="14"/>
  <c r="M114" i="1" s="1"/>
  <c r="R480" i="14"/>
  <c r="M115" i="1" s="1"/>
  <c r="R481" i="14"/>
  <c r="L98" i="4" s="1"/>
  <c r="R482" i="14"/>
  <c r="L99" i="4" s="1"/>
  <c r="R483" i="14"/>
  <c r="M118" i="1" s="1"/>
  <c r="R484" i="14"/>
  <c r="L101" i="4" s="1"/>
  <c r="R485" i="14"/>
  <c r="M120" i="1" s="1"/>
  <c r="R486" i="14"/>
  <c r="M121" i="1" s="1"/>
  <c r="R487" i="14"/>
  <c r="M122" i="1" s="1"/>
  <c r="R488" i="14"/>
  <c r="M123" i="1" s="1"/>
  <c r="M47" i="2"/>
  <c r="M48" i="2"/>
  <c r="M49" i="2"/>
  <c r="M50" i="2"/>
  <c r="M52" i="2"/>
  <c r="M53" i="2"/>
  <c r="M54" i="2"/>
  <c r="M55" i="2"/>
  <c r="M57" i="2"/>
  <c r="M58" i="2"/>
  <c r="M59" i="2"/>
  <c r="M60" i="2"/>
  <c r="M62" i="2"/>
  <c r="M63" i="2"/>
  <c r="M64" i="2"/>
  <c r="M65" i="2"/>
  <c r="M66" i="2"/>
  <c r="M46" i="2"/>
  <c r="J99" i="4"/>
  <c r="J100" i="4"/>
  <c r="J101" i="4"/>
  <c r="J102" i="4"/>
  <c r="J103" i="4"/>
  <c r="J72" i="4"/>
  <c r="J73" i="4"/>
  <c r="J74" i="4"/>
  <c r="J75" i="4"/>
  <c r="J76" i="4"/>
  <c r="J77" i="4"/>
  <c r="J78" i="4"/>
  <c r="J79" i="4"/>
  <c r="J80" i="4"/>
  <c r="J81" i="4"/>
  <c r="J83" i="4"/>
  <c r="J84" i="4"/>
  <c r="J85" i="4"/>
  <c r="J86" i="4"/>
  <c r="J87" i="4"/>
  <c r="J88" i="4"/>
  <c r="J90" i="4"/>
  <c r="J91" i="4"/>
  <c r="J92" i="4"/>
  <c r="J93" i="4"/>
  <c r="J94" i="4"/>
  <c r="J96" i="4"/>
  <c r="J97" i="4"/>
  <c r="J98" i="4"/>
  <c r="J71" i="4"/>
  <c r="K63" i="3"/>
  <c r="J63" i="3"/>
  <c r="K62" i="3"/>
  <c r="J62" i="3"/>
  <c r="K61" i="3"/>
  <c r="J61" i="3"/>
  <c r="K60" i="3"/>
  <c r="J60" i="3"/>
  <c r="K59" i="3"/>
  <c r="J59" i="3"/>
  <c r="K58" i="3"/>
  <c r="J58" i="3"/>
  <c r="K57" i="3"/>
  <c r="J57" i="3"/>
  <c r="K56" i="3"/>
  <c r="J56" i="3"/>
  <c r="J52" i="2"/>
  <c r="K52" i="2"/>
  <c r="J53" i="2"/>
  <c r="K53" i="2"/>
  <c r="J54" i="2"/>
  <c r="K54" i="2"/>
  <c r="J55" i="2"/>
  <c r="K55" i="2"/>
  <c r="J57" i="2"/>
  <c r="K57" i="2"/>
  <c r="J58" i="2"/>
  <c r="K58" i="2"/>
  <c r="J59" i="2"/>
  <c r="K59" i="2"/>
  <c r="J60" i="2"/>
  <c r="K60" i="2"/>
  <c r="J62" i="2"/>
  <c r="K62" i="2"/>
  <c r="J63" i="2"/>
  <c r="K63" i="2"/>
  <c r="J64" i="2"/>
  <c r="K64" i="2"/>
  <c r="J65" i="2"/>
  <c r="J66" i="2"/>
  <c r="K66" i="2"/>
  <c r="K47" i="2"/>
  <c r="K48" i="2"/>
  <c r="K49" i="2"/>
  <c r="K50" i="2"/>
  <c r="K46" i="2"/>
  <c r="J47" i="2"/>
  <c r="J48" i="2"/>
  <c r="J49" i="2"/>
  <c r="J50" i="2"/>
  <c r="J46" i="2"/>
  <c r="N479" i="14"/>
  <c r="K96" i="4" s="1"/>
  <c r="N480" i="14"/>
  <c r="L63" i="2" s="1"/>
  <c r="N481" i="14"/>
  <c r="K98" i="4" s="1"/>
  <c r="N482" i="14"/>
  <c r="N483" i="14"/>
  <c r="K100" i="4" s="1"/>
  <c r="N484" i="14"/>
  <c r="L119" i="1" s="1"/>
  <c r="N485" i="14"/>
  <c r="K102" i="4" s="1"/>
  <c r="N486" i="14"/>
  <c r="L121" i="1" s="1"/>
  <c r="N487" i="14"/>
  <c r="L122" i="1" s="1"/>
  <c r="N488" i="14"/>
  <c r="L123" i="1" s="1"/>
  <c r="N474" i="14"/>
  <c r="L58" i="2" s="1"/>
  <c r="N475" i="14"/>
  <c r="L109" i="1" s="1"/>
  <c r="N476" i="14"/>
  <c r="K93" i="4" s="1"/>
  <c r="N477" i="14"/>
  <c r="K94" i="4" s="1"/>
  <c r="N478" i="14"/>
  <c r="L112" i="1" s="1"/>
  <c r="N473" i="14"/>
  <c r="L107" i="1" s="1"/>
  <c r="K94" i="1"/>
  <c r="K95" i="1"/>
  <c r="K96" i="1"/>
  <c r="K97" i="1"/>
  <c r="K98" i="1"/>
  <c r="K99" i="1"/>
  <c r="K100" i="1"/>
  <c r="K101" i="1"/>
  <c r="K102" i="1"/>
  <c r="K103" i="1"/>
  <c r="K104" i="1"/>
  <c r="K105" i="1"/>
  <c r="K107" i="1"/>
  <c r="K108" i="1"/>
  <c r="K109" i="1"/>
  <c r="K110" i="1"/>
  <c r="K111" i="1"/>
  <c r="K112" i="1"/>
  <c r="L113" i="1"/>
  <c r="K114" i="1"/>
  <c r="K115" i="1"/>
  <c r="K116" i="1"/>
  <c r="K117" i="1"/>
  <c r="K118" i="1"/>
  <c r="K119" i="1"/>
  <c r="K120" i="1"/>
  <c r="L120" i="1"/>
  <c r="K121" i="1"/>
  <c r="K122" i="1"/>
  <c r="K123" i="1"/>
  <c r="J94" i="1"/>
  <c r="J95" i="1"/>
  <c r="J96" i="1"/>
  <c r="J97" i="1"/>
  <c r="J98" i="1"/>
  <c r="J99" i="1"/>
  <c r="J100" i="1"/>
  <c r="J101" i="1"/>
  <c r="J102" i="1"/>
  <c r="J103" i="1"/>
  <c r="J104" i="1"/>
  <c r="J105" i="1"/>
  <c r="J107" i="1"/>
  <c r="J108" i="1"/>
  <c r="J109" i="1"/>
  <c r="J110" i="1"/>
  <c r="J111" i="1"/>
  <c r="J112" i="1"/>
  <c r="J114" i="1"/>
  <c r="J115" i="1"/>
  <c r="J116" i="1"/>
  <c r="J117" i="1"/>
  <c r="J118" i="1"/>
  <c r="J119" i="1"/>
  <c r="J120" i="1"/>
  <c r="J121" i="1"/>
  <c r="J122" i="1"/>
  <c r="J123" i="1"/>
  <c r="K99" i="4" l="1"/>
  <c r="L65" i="2"/>
  <c r="L117" i="1"/>
  <c r="L115" i="1"/>
  <c r="L114" i="1"/>
  <c r="L118" i="1"/>
  <c r="M108" i="1"/>
  <c r="L110" i="1"/>
  <c r="M117" i="1"/>
  <c r="M119" i="1"/>
  <c r="M110" i="1"/>
  <c r="L100" i="4"/>
  <c r="L116" i="1"/>
  <c r="M109" i="1"/>
  <c r="L90" i="4"/>
  <c r="M116" i="1"/>
  <c r="L64" i="2"/>
  <c r="L97" i="4"/>
  <c r="K97" i="4"/>
  <c r="L96" i="4"/>
  <c r="L103" i="4"/>
  <c r="L94" i="4"/>
  <c r="L108" i="1"/>
  <c r="L102" i="4"/>
  <c r="L59" i="2"/>
  <c r="L66" i="2"/>
  <c r="L62" i="2"/>
  <c r="K92" i="4"/>
  <c r="L57" i="2"/>
  <c r="L111" i="1"/>
  <c r="K91" i="4"/>
  <c r="K101" i="4"/>
  <c r="L60" i="2"/>
  <c r="K90" i="4"/>
  <c r="K103" i="4"/>
  <c r="J87" i="1" l="1"/>
  <c r="K87" i="1"/>
  <c r="J88" i="1"/>
  <c r="K88" i="1"/>
  <c r="J89" i="1"/>
  <c r="K89" i="1"/>
  <c r="J90" i="1"/>
  <c r="K90" i="1"/>
  <c r="J91" i="1"/>
  <c r="K91" i="1"/>
  <c r="J92" i="1"/>
  <c r="K92" i="1"/>
  <c r="J76" i="1"/>
  <c r="K76" i="1"/>
  <c r="K77" i="1"/>
  <c r="K78" i="1"/>
  <c r="K79" i="1"/>
  <c r="K80" i="1"/>
  <c r="K81" i="1"/>
  <c r="K82" i="1"/>
  <c r="K83" i="1"/>
  <c r="K84" i="1"/>
  <c r="K85" i="1"/>
  <c r="K75" i="1"/>
  <c r="J77" i="1"/>
  <c r="J78" i="1"/>
  <c r="J79" i="1"/>
  <c r="J80" i="1"/>
  <c r="J81" i="1"/>
  <c r="J82" i="1"/>
  <c r="J83" i="1"/>
  <c r="J84" i="1"/>
  <c r="J85" i="1"/>
  <c r="J75" i="1"/>
  <c r="J16" i="8" l="1"/>
  <c r="I16" i="8"/>
  <c r="H16" i="8"/>
  <c r="G16" i="8"/>
  <c r="F16" i="8"/>
  <c r="E16" i="8"/>
  <c r="D16" i="8"/>
  <c r="R2" i="14"/>
  <c r="L36" i="10" s="1"/>
  <c r="R3" i="14"/>
  <c r="L37" i="10" s="1"/>
  <c r="R4" i="14"/>
  <c r="R5" i="14"/>
  <c r="R6" i="14"/>
  <c r="R7" i="14"/>
  <c r="R8" i="14"/>
  <c r="R9" i="14"/>
  <c r="R10" i="14"/>
  <c r="R11" i="14"/>
  <c r="R12" i="14"/>
  <c r="R13" i="14"/>
  <c r="R14" i="14"/>
  <c r="R15" i="14"/>
  <c r="R16" i="14"/>
  <c r="L16" i="8" s="1"/>
  <c r="R18" i="14"/>
  <c r="R19" i="14"/>
  <c r="R20" i="14"/>
  <c r="R21" i="14"/>
  <c r="R22" i="14"/>
  <c r="R23" i="14"/>
  <c r="R24" i="14"/>
  <c r="R25" i="14"/>
  <c r="R26" i="14"/>
  <c r="R27" i="14"/>
  <c r="R28" i="14"/>
  <c r="R29" i="14"/>
  <c r="R30" i="14"/>
  <c r="R31" i="14"/>
  <c r="R32" i="14"/>
  <c r="R33" i="14"/>
  <c r="R34" i="14"/>
  <c r="R35" i="14"/>
  <c r="R36" i="14"/>
  <c r="R37" i="14"/>
  <c r="R38" i="14"/>
  <c r="R39" i="14"/>
  <c r="R40" i="14"/>
  <c r="R41" i="14"/>
  <c r="R42" i="14"/>
  <c r="R43" i="14"/>
  <c r="R44" i="14"/>
  <c r="R45" i="14"/>
  <c r="R46" i="14"/>
  <c r="R47" i="14"/>
  <c r="R48" i="14"/>
  <c r="R49" i="14"/>
  <c r="R50" i="14"/>
  <c r="R51" i="14"/>
  <c r="R52" i="14"/>
  <c r="R53" i="14"/>
  <c r="R54" i="14"/>
  <c r="R55" i="14"/>
  <c r="R56" i="14"/>
  <c r="R57" i="14"/>
  <c r="R58" i="14"/>
  <c r="R59" i="14"/>
  <c r="R60" i="14"/>
  <c r="M12" i="1" s="1"/>
  <c r="R61" i="14"/>
  <c r="M34" i="1" s="1"/>
  <c r="R62" i="14"/>
  <c r="R63" i="14"/>
  <c r="R64" i="14"/>
  <c r="R65" i="14"/>
  <c r="R66" i="14"/>
  <c r="M15" i="1" s="1"/>
  <c r="R67" i="14"/>
  <c r="M37" i="1" s="1"/>
  <c r="R68" i="14"/>
  <c r="R69" i="14"/>
  <c r="R70" i="14"/>
  <c r="R71" i="14"/>
  <c r="R72" i="14"/>
  <c r="R73" i="14"/>
  <c r="R74" i="14"/>
  <c r="R75" i="14"/>
  <c r="R76" i="14"/>
  <c r="R77" i="14"/>
  <c r="R78" i="14"/>
  <c r="R79" i="14"/>
  <c r="M46" i="1" s="1"/>
  <c r="R80" i="14"/>
  <c r="R81" i="14"/>
  <c r="R82" i="14"/>
  <c r="R83" i="14"/>
  <c r="R84" i="14"/>
  <c r="R85" i="14"/>
  <c r="R86" i="14"/>
  <c r="R87" i="14"/>
  <c r="R88" i="14"/>
  <c r="R89" i="14"/>
  <c r="R90" i="14"/>
  <c r="R91" i="14"/>
  <c r="R92" i="14"/>
  <c r="M57" i="1" s="1"/>
  <c r="R93" i="14"/>
  <c r="R94" i="14"/>
  <c r="R95" i="14"/>
  <c r="R96" i="14"/>
  <c r="R97" i="14"/>
  <c r="R98" i="14"/>
  <c r="R99" i="14"/>
  <c r="R100" i="14"/>
  <c r="R101" i="14"/>
  <c r="R102" i="14"/>
  <c r="R103" i="14"/>
  <c r="R104" i="14"/>
  <c r="R105" i="14"/>
  <c r="R106" i="14"/>
  <c r="R107" i="14"/>
  <c r="R108" i="14"/>
  <c r="R109" i="14"/>
  <c r="R110" i="14"/>
  <c r="R111" i="14"/>
  <c r="R112" i="14"/>
  <c r="R113" i="14"/>
  <c r="R114" i="14"/>
  <c r="R115" i="14"/>
  <c r="R116" i="14"/>
  <c r="R117" i="14"/>
  <c r="R118" i="14"/>
  <c r="R119" i="14"/>
  <c r="R120" i="14"/>
  <c r="R121" i="14"/>
  <c r="R122" i="14"/>
  <c r="R123" i="14"/>
  <c r="R124" i="14"/>
  <c r="R125" i="14"/>
  <c r="R126" i="14"/>
  <c r="R127" i="14"/>
  <c r="R128" i="14"/>
  <c r="R129" i="14"/>
  <c r="R130" i="14"/>
  <c r="R131" i="14"/>
  <c r="R132" i="14"/>
  <c r="R133" i="14"/>
  <c r="R134" i="14"/>
  <c r="R135" i="14"/>
  <c r="R136" i="14"/>
  <c r="R137" i="14"/>
  <c r="R138" i="14"/>
  <c r="R139" i="14"/>
  <c r="R140" i="14"/>
  <c r="R141" i="14"/>
  <c r="R142" i="14"/>
  <c r="R143" i="14"/>
  <c r="R144" i="14"/>
  <c r="R145" i="14"/>
  <c r="R146" i="14"/>
  <c r="R147" i="14"/>
  <c r="R148" i="14"/>
  <c r="R149" i="14"/>
  <c r="R150" i="14"/>
  <c r="R151" i="14"/>
  <c r="R152" i="14"/>
  <c r="R153" i="14"/>
  <c r="R154" i="14"/>
  <c r="R155" i="14"/>
  <c r="R156" i="14"/>
  <c r="R157" i="14"/>
  <c r="R158" i="14"/>
  <c r="R159" i="14"/>
  <c r="R160" i="14"/>
  <c r="R161" i="14"/>
  <c r="R162" i="14"/>
  <c r="R163" i="14"/>
  <c r="R164" i="14"/>
  <c r="R165" i="14"/>
  <c r="R166" i="14"/>
  <c r="R167" i="14"/>
  <c r="R168" i="14"/>
  <c r="R169" i="14"/>
  <c r="R170" i="14"/>
  <c r="R171" i="14"/>
  <c r="R172" i="14"/>
  <c r="R173" i="14"/>
  <c r="R174" i="14"/>
  <c r="R175" i="14"/>
  <c r="R176" i="14"/>
  <c r="R177" i="14"/>
  <c r="R178" i="14"/>
  <c r="R179" i="14"/>
  <c r="R180" i="14"/>
  <c r="R181" i="14"/>
  <c r="R182" i="14"/>
  <c r="R183" i="14"/>
  <c r="R184" i="14"/>
  <c r="R185" i="14"/>
  <c r="R186" i="14"/>
  <c r="R187" i="14"/>
  <c r="R188" i="14"/>
  <c r="R189" i="14"/>
  <c r="R190" i="14"/>
  <c r="R191" i="14"/>
  <c r="R192" i="14"/>
  <c r="R193" i="14"/>
  <c r="R194" i="14"/>
  <c r="R195" i="14"/>
  <c r="R196" i="14"/>
  <c r="R197" i="14"/>
  <c r="R198" i="14"/>
  <c r="R199" i="14"/>
  <c r="R200" i="14"/>
  <c r="R201" i="14"/>
  <c r="R202" i="14"/>
  <c r="R203" i="14"/>
  <c r="R204" i="14"/>
  <c r="R205" i="14"/>
  <c r="R206" i="14"/>
  <c r="R207" i="14"/>
  <c r="R208" i="14"/>
  <c r="R209" i="14"/>
  <c r="R210" i="14"/>
  <c r="R211" i="14"/>
  <c r="R212" i="14"/>
  <c r="R213" i="14"/>
  <c r="R214" i="14"/>
  <c r="R215" i="14"/>
  <c r="R216" i="14"/>
  <c r="R217" i="14"/>
  <c r="R218" i="14"/>
  <c r="R219" i="14"/>
  <c r="R220" i="14"/>
  <c r="R221" i="14"/>
  <c r="R222" i="14"/>
  <c r="R223" i="14"/>
  <c r="R224" i="14"/>
  <c r="R225" i="14"/>
  <c r="R226" i="14"/>
  <c r="R227" i="14"/>
  <c r="R228" i="14"/>
  <c r="R229" i="14"/>
  <c r="R230" i="14"/>
  <c r="R231" i="14"/>
  <c r="R232" i="14"/>
  <c r="R233" i="14"/>
  <c r="R234" i="14"/>
  <c r="R235" i="14"/>
  <c r="R236" i="14"/>
  <c r="R237" i="14"/>
  <c r="R238" i="14"/>
  <c r="R239" i="14"/>
  <c r="R240" i="14"/>
  <c r="R241" i="14"/>
  <c r="R242" i="14"/>
  <c r="R243" i="14"/>
  <c r="R244" i="14"/>
  <c r="R245" i="14"/>
  <c r="R246" i="14"/>
  <c r="R247" i="14"/>
  <c r="R248" i="14"/>
  <c r="R249" i="14"/>
  <c r="O26" i="7" s="1"/>
  <c r="R250" i="14"/>
  <c r="R251" i="14"/>
  <c r="M35" i="9" s="1"/>
  <c r="R252" i="14"/>
  <c r="M36" i="9" s="1"/>
  <c r="R253" i="14"/>
  <c r="M37" i="9" s="1"/>
  <c r="R254" i="14"/>
  <c r="M38" i="9" s="1"/>
  <c r="R255" i="14"/>
  <c r="M39" i="9" s="1"/>
  <c r="R256" i="14"/>
  <c r="M41" i="9" s="1"/>
  <c r="R257" i="14"/>
  <c r="M42" i="9" s="1"/>
  <c r="R258" i="14"/>
  <c r="R259" i="14"/>
  <c r="R260" i="14"/>
  <c r="R261" i="14"/>
  <c r="R262" i="14"/>
  <c r="R263" i="14"/>
  <c r="R264" i="14"/>
  <c r="R265" i="14"/>
  <c r="R266" i="14"/>
  <c r="R267" i="14"/>
  <c r="R268" i="14"/>
  <c r="R269" i="14"/>
  <c r="R270" i="14"/>
  <c r="R271" i="14"/>
  <c r="R272" i="14"/>
  <c r="R273" i="14"/>
  <c r="R274" i="14"/>
  <c r="R275" i="14"/>
  <c r="R276" i="14"/>
  <c r="R277" i="14"/>
  <c r="M94" i="1" s="1"/>
  <c r="R279" i="14"/>
  <c r="M96" i="1" s="1"/>
  <c r="R280" i="14"/>
  <c r="M97" i="1" s="1"/>
  <c r="R281" i="14"/>
  <c r="M98" i="1" s="1"/>
  <c r="R282" i="14"/>
  <c r="M99" i="1" s="1"/>
  <c r="R283" i="14"/>
  <c r="M100" i="1" s="1"/>
  <c r="R284" i="14"/>
  <c r="M101" i="1" s="1"/>
  <c r="R285" i="14"/>
  <c r="M102" i="1" s="1"/>
  <c r="R286" i="14"/>
  <c r="M103" i="1" s="1"/>
  <c r="R287" i="14"/>
  <c r="M104" i="1" s="1"/>
  <c r="R288" i="14"/>
  <c r="M105" i="1" s="1"/>
  <c r="R289" i="14"/>
  <c r="R290" i="14"/>
  <c r="R291" i="14"/>
  <c r="R292" i="14"/>
  <c r="R293" i="14"/>
  <c r="R294" i="14"/>
  <c r="R295" i="14"/>
  <c r="R296" i="14"/>
  <c r="R297" i="14"/>
  <c r="R298" i="14"/>
  <c r="R299" i="14"/>
  <c r="R300" i="14"/>
  <c r="R301" i="14"/>
  <c r="R302" i="14"/>
  <c r="R303" i="14"/>
  <c r="R304" i="14"/>
  <c r="R305" i="14"/>
  <c r="R306" i="14"/>
  <c r="R307" i="14"/>
  <c r="R308" i="14"/>
  <c r="R309" i="14"/>
  <c r="R310" i="14"/>
  <c r="R311" i="14"/>
  <c r="R312" i="14"/>
  <c r="R313" i="14"/>
  <c r="R314" i="14"/>
  <c r="R315" i="14"/>
  <c r="R316" i="14"/>
  <c r="R317" i="14"/>
  <c r="R318" i="14"/>
  <c r="R319" i="14"/>
  <c r="R320" i="14"/>
  <c r="R321" i="14"/>
  <c r="R322" i="14"/>
  <c r="R323" i="14"/>
  <c r="R324" i="14"/>
  <c r="R325" i="14"/>
  <c r="R326" i="14"/>
  <c r="R327" i="14"/>
  <c r="R328" i="14"/>
  <c r="R329" i="14"/>
  <c r="R330" i="14"/>
  <c r="R331" i="14"/>
  <c r="R332" i="14"/>
  <c r="R333" i="14"/>
  <c r="R334" i="14"/>
  <c r="R335" i="14"/>
  <c r="R336" i="14"/>
  <c r="R337" i="14"/>
  <c r="R338" i="14"/>
  <c r="R339" i="14"/>
  <c r="R340" i="14"/>
  <c r="R341" i="14"/>
  <c r="R342" i="14"/>
  <c r="R343" i="14"/>
  <c r="R344" i="14"/>
  <c r="R345" i="14"/>
  <c r="R346" i="14"/>
  <c r="R347" i="14"/>
  <c r="R348" i="14"/>
  <c r="R349" i="14"/>
  <c r="R350" i="14"/>
  <c r="R351" i="14"/>
  <c r="R352" i="14"/>
  <c r="R353" i="14"/>
  <c r="R354" i="14"/>
  <c r="R355" i="14"/>
  <c r="R356" i="14"/>
  <c r="R357" i="14"/>
  <c r="R358" i="14"/>
  <c r="R359" i="14"/>
  <c r="R360" i="14"/>
  <c r="R361" i="14"/>
  <c r="R362" i="14"/>
  <c r="R363" i="14"/>
  <c r="R364" i="14"/>
  <c r="R365" i="14"/>
  <c r="R366" i="14"/>
  <c r="R367" i="14"/>
  <c r="R368" i="14"/>
  <c r="R369" i="14"/>
  <c r="R370" i="14"/>
  <c r="R371" i="14"/>
  <c r="R372" i="14"/>
  <c r="R373" i="14"/>
  <c r="R374" i="14"/>
  <c r="R375" i="14"/>
  <c r="R376" i="14"/>
  <c r="R377" i="14"/>
  <c r="M95" i="1" s="1"/>
  <c r="R378" i="14"/>
  <c r="R379" i="14"/>
  <c r="R380" i="14"/>
  <c r="R381" i="14"/>
  <c r="R382" i="14"/>
  <c r="R383" i="14"/>
  <c r="R384" i="14"/>
  <c r="R385" i="14"/>
  <c r="R386" i="14"/>
  <c r="R387" i="14"/>
  <c r="R388" i="14"/>
  <c r="R389" i="14"/>
  <c r="R390" i="14"/>
  <c r="R391" i="14"/>
  <c r="R392" i="14"/>
  <c r="R393" i="14"/>
  <c r="R394" i="14"/>
  <c r="R395" i="14"/>
  <c r="R396" i="14"/>
  <c r="R397" i="14"/>
  <c r="R398" i="14"/>
  <c r="R399" i="14"/>
  <c r="R400" i="14"/>
  <c r="R401" i="14"/>
  <c r="R402" i="14"/>
  <c r="R403" i="14"/>
  <c r="R404" i="14"/>
  <c r="R405" i="14"/>
  <c r="R406" i="14"/>
  <c r="R407" i="14"/>
  <c r="R408" i="14"/>
  <c r="R409" i="14"/>
  <c r="R410" i="14"/>
  <c r="R411" i="14"/>
  <c r="R412" i="14"/>
  <c r="R413" i="14"/>
  <c r="R414" i="14"/>
  <c r="R415" i="14"/>
  <c r="R416" i="14"/>
  <c r="R417" i="14"/>
  <c r="R418" i="14"/>
  <c r="R419" i="14"/>
  <c r="R420" i="14"/>
  <c r="R421" i="14"/>
  <c r="R422" i="14"/>
  <c r="R423" i="14"/>
  <c r="R424" i="14"/>
  <c r="R425" i="14"/>
  <c r="R426" i="14"/>
  <c r="R427" i="14"/>
  <c r="R428" i="14"/>
  <c r="R429" i="14"/>
  <c r="R430" i="14"/>
  <c r="R431" i="14"/>
  <c r="R432" i="14"/>
  <c r="R433" i="14"/>
  <c r="R434" i="14"/>
  <c r="R435" i="14"/>
  <c r="R436" i="14"/>
  <c r="R437" i="14"/>
  <c r="R438" i="14"/>
  <c r="R439" i="14"/>
  <c r="R440" i="14"/>
  <c r="R441" i="14"/>
  <c r="R442" i="14"/>
  <c r="R443" i="14"/>
  <c r="R444" i="14"/>
  <c r="R445" i="14"/>
  <c r="M31" i="9" s="1"/>
  <c r="R446" i="14"/>
  <c r="M32" i="9" s="1"/>
  <c r="R447" i="14"/>
  <c r="R448" i="14"/>
  <c r="R449" i="14"/>
  <c r="R450" i="14"/>
  <c r="R451" i="14"/>
  <c r="R452" i="14"/>
  <c r="R453" i="14"/>
  <c r="R454" i="14"/>
  <c r="R455" i="14"/>
  <c r="R456" i="14"/>
  <c r="R457" i="14"/>
  <c r="R458" i="14"/>
  <c r="R459" i="14"/>
  <c r="R460" i="14"/>
  <c r="R461" i="14"/>
  <c r="R462" i="14"/>
  <c r="R463" i="14"/>
  <c r="R464" i="14"/>
  <c r="R465" i="14"/>
  <c r="R466" i="14"/>
  <c r="R467" i="14"/>
  <c r="R468" i="14"/>
  <c r="R469" i="14"/>
  <c r="R470" i="14"/>
  <c r="M34" i="9" l="1"/>
  <c r="O27" i="7"/>
  <c r="L86" i="4"/>
  <c r="M90" i="1"/>
  <c r="M62" i="3"/>
  <c r="L77" i="4"/>
  <c r="R71" i="5"/>
  <c r="M81" i="1"/>
  <c r="L85" i="4"/>
  <c r="M89" i="1"/>
  <c r="M61" i="3"/>
  <c r="L76" i="4"/>
  <c r="R70" i="5"/>
  <c r="M80" i="1"/>
  <c r="L84" i="4"/>
  <c r="M88" i="1"/>
  <c r="M60" i="3"/>
  <c r="L75" i="4"/>
  <c r="R69" i="5"/>
  <c r="M79" i="1"/>
  <c r="L83" i="4"/>
  <c r="M87" i="1"/>
  <c r="L74" i="4"/>
  <c r="R68" i="5"/>
  <c r="M78" i="1"/>
  <c r="M59" i="3"/>
  <c r="M85" i="1"/>
  <c r="L81" i="4"/>
  <c r="R67" i="5"/>
  <c r="M77" i="1"/>
  <c r="M58" i="3"/>
  <c r="L73" i="4"/>
  <c r="M84" i="1"/>
  <c r="L80" i="4"/>
  <c r="R66" i="5"/>
  <c r="M76" i="1"/>
  <c r="M57" i="3"/>
  <c r="L72" i="4"/>
  <c r="L88" i="4"/>
  <c r="M92" i="1"/>
  <c r="L79" i="4"/>
  <c r="M83" i="1"/>
  <c r="M56" i="3"/>
  <c r="M75" i="1"/>
  <c r="L71" i="4"/>
  <c r="R65" i="5"/>
  <c r="L87" i="4"/>
  <c r="M91" i="1"/>
  <c r="L78" i="4"/>
  <c r="M63" i="3"/>
  <c r="R72" i="5"/>
  <c r="M82" i="1"/>
  <c r="C53" i="21"/>
  <c r="C54" i="20"/>
  <c r="C53" i="20"/>
  <c r="I53" i="20"/>
  <c r="J53" i="20"/>
  <c r="L53" i="20"/>
  <c r="I54" i="20"/>
  <c r="J54" i="20"/>
  <c r="L54" i="20"/>
  <c r="L47" i="20"/>
  <c r="L48" i="20"/>
  <c r="L49" i="20"/>
  <c r="L50" i="20"/>
  <c r="L51" i="20"/>
  <c r="I46" i="20"/>
  <c r="J46" i="20"/>
  <c r="L46" i="20"/>
  <c r="I47" i="20"/>
  <c r="J47" i="20"/>
  <c r="I48" i="20"/>
  <c r="J48" i="20"/>
  <c r="I49" i="20"/>
  <c r="J49" i="20"/>
  <c r="I50" i="20"/>
  <c r="J50" i="20"/>
  <c r="I51" i="20"/>
  <c r="J51" i="20"/>
  <c r="C47" i="20"/>
  <c r="C48" i="20"/>
  <c r="C49" i="20"/>
  <c r="C50" i="20"/>
  <c r="C51" i="20"/>
  <c r="C46" i="20"/>
  <c r="L40" i="20"/>
  <c r="L41" i="20"/>
  <c r="L42" i="20"/>
  <c r="L43" i="20"/>
  <c r="L44" i="20"/>
  <c r="J41" i="20"/>
  <c r="J42" i="20"/>
  <c r="J43" i="20"/>
  <c r="J44" i="20"/>
  <c r="L39" i="20"/>
  <c r="J39" i="20"/>
  <c r="I39" i="20"/>
  <c r="C40" i="20"/>
  <c r="C41" i="20"/>
  <c r="C42" i="20"/>
  <c r="C44" i="20"/>
  <c r="C39" i="20"/>
  <c r="N467" i="14"/>
  <c r="K46" i="20" s="1"/>
  <c r="N468" i="14"/>
  <c r="K47" i="20" s="1"/>
  <c r="N469" i="14"/>
  <c r="K48" i="20" s="1"/>
  <c r="N470" i="14"/>
  <c r="K49" i="20" s="1"/>
  <c r="N471" i="14"/>
  <c r="K50" i="20" s="1"/>
  <c r="N472" i="14"/>
  <c r="K51" i="20" s="1"/>
  <c r="N461" i="14"/>
  <c r="K39" i="20" s="1"/>
  <c r="N462" i="14"/>
  <c r="K40" i="20" s="1"/>
  <c r="N463" i="14"/>
  <c r="K41" i="20" s="1"/>
  <c r="N464" i="14"/>
  <c r="K42" i="20" s="1"/>
  <c r="N465" i="14"/>
  <c r="K43" i="20" s="1"/>
  <c r="N466" i="14"/>
  <c r="K44" i="20" s="1"/>
  <c r="I40" i="20"/>
  <c r="I41" i="20"/>
  <c r="I42" i="20"/>
  <c r="I43" i="20"/>
  <c r="I44" i="20"/>
  <c r="J40" i="20"/>
  <c r="L37" i="16"/>
  <c r="C28" i="20"/>
  <c r="D28" i="20"/>
  <c r="F28" i="20"/>
  <c r="G28" i="20"/>
  <c r="H28" i="20"/>
  <c r="I28" i="20"/>
  <c r="J28" i="20"/>
  <c r="L28" i="20"/>
  <c r="C29" i="20"/>
  <c r="D29" i="20"/>
  <c r="F29" i="20"/>
  <c r="G29" i="20"/>
  <c r="H29" i="20"/>
  <c r="I29" i="20"/>
  <c r="J29" i="20"/>
  <c r="L29" i="20"/>
  <c r="C33" i="20"/>
  <c r="I33" i="20"/>
  <c r="J33" i="20"/>
  <c r="L33" i="20"/>
  <c r="C34" i="20"/>
  <c r="I34" i="20"/>
  <c r="J34" i="20"/>
  <c r="L34" i="20"/>
  <c r="E20" i="10"/>
  <c r="E19" i="10"/>
  <c r="L29" i="10"/>
  <c r="L30" i="10"/>
  <c r="M35" i="21"/>
  <c r="M37" i="21"/>
  <c r="M38" i="21"/>
  <c r="M39" i="21"/>
  <c r="M40" i="21"/>
  <c r="M41" i="21"/>
  <c r="M42" i="21"/>
  <c r="M43" i="21"/>
  <c r="M45" i="21"/>
  <c r="M46" i="21"/>
  <c r="M47" i="21"/>
  <c r="M48" i="21"/>
  <c r="M49" i="21"/>
  <c r="M50" i="21"/>
  <c r="M51" i="21"/>
  <c r="M53" i="21"/>
  <c r="M54" i="21"/>
  <c r="M34" i="21"/>
  <c r="K38" i="21"/>
  <c r="K39" i="21"/>
  <c r="K40" i="21"/>
  <c r="K41" i="21"/>
  <c r="K42" i="21"/>
  <c r="K43" i="21"/>
  <c r="K45" i="21"/>
  <c r="K46" i="21"/>
  <c r="K47" i="21"/>
  <c r="K48" i="21"/>
  <c r="K49" i="21"/>
  <c r="K50" i="21"/>
  <c r="K51" i="21"/>
  <c r="K53" i="21"/>
  <c r="K54" i="21"/>
  <c r="K37" i="21"/>
  <c r="K35" i="21"/>
  <c r="K34" i="21"/>
  <c r="J37" i="21"/>
  <c r="J38" i="21"/>
  <c r="J39" i="21"/>
  <c r="J40" i="21"/>
  <c r="J41" i="21"/>
  <c r="J42" i="21"/>
  <c r="J43" i="21"/>
  <c r="J45" i="21"/>
  <c r="J46" i="21"/>
  <c r="J47" i="21"/>
  <c r="J48" i="21"/>
  <c r="J49" i="21"/>
  <c r="J50" i="21"/>
  <c r="J51" i="21"/>
  <c r="J53" i="21"/>
  <c r="J54" i="21"/>
  <c r="J35" i="21"/>
  <c r="J34" i="21"/>
  <c r="C54" i="21"/>
  <c r="C46" i="21"/>
  <c r="C38" i="21"/>
  <c r="C39" i="21"/>
  <c r="C40" i="21"/>
  <c r="C41" i="21"/>
  <c r="C42" i="21"/>
  <c r="C43" i="21"/>
  <c r="C37" i="21"/>
  <c r="C35" i="21"/>
  <c r="C34" i="21"/>
  <c r="N454" i="14"/>
  <c r="L45" i="21" s="1"/>
  <c r="N455" i="14"/>
  <c r="L46" i="21" s="1"/>
  <c r="N456" i="14"/>
  <c r="L47" i="21" s="1"/>
  <c r="N457" i="14"/>
  <c r="L48" i="21" s="1"/>
  <c r="N458" i="14"/>
  <c r="L49" i="21" s="1"/>
  <c r="N459" i="14"/>
  <c r="L50" i="21" s="1"/>
  <c r="N460" i="14"/>
  <c r="L51" i="21" s="1"/>
  <c r="N447" i="14"/>
  <c r="L37" i="21" s="1"/>
  <c r="N448" i="14"/>
  <c r="L38" i="21" s="1"/>
  <c r="N449" i="14"/>
  <c r="L39" i="21" s="1"/>
  <c r="N450" i="14"/>
  <c r="L40" i="21" s="1"/>
  <c r="N451" i="14"/>
  <c r="L41" i="21" s="1"/>
  <c r="N452" i="14"/>
  <c r="L42" i="21" s="1"/>
  <c r="N453" i="14"/>
  <c r="L43" i="21" s="1"/>
  <c r="N445" i="14"/>
  <c r="N446" i="14"/>
  <c r="L35" i="21" l="1"/>
  <c r="L32" i="9"/>
  <c r="L34" i="21"/>
  <c r="L31" i="9"/>
  <c r="D12" i="1"/>
  <c r="D13" i="1"/>
  <c r="D14" i="1"/>
  <c r="D15" i="1"/>
  <c r="D16" i="1"/>
  <c r="D17" i="1"/>
  <c r="D18" i="1"/>
  <c r="D19" i="1"/>
  <c r="D20" i="1"/>
  <c r="D21" i="1"/>
  <c r="D22" i="1"/>
  <c r="D23" i="1"/>
  <c r="D24" i="1"/>
  <c r="D25" i="1"/>
  <c r="D26" i="1"/>
  <c r="D27" i="1"/>
  <c r="D28" i="1"/>
  <c r="D29" i="1"/>
  <c r="D30" i="1"/>
  <c r="D31" i="1"/>
  <c r="D32" i="1"/>
  <c r="D34" i="1"/>
  <c r="D35" i="1"/>
  <c r="D36" i="1"/>
  <c r="D37" i="1"/>
  <c r="D38" i="1"/>
  <c r="D39" i="1"/>
  <c r="D40" i="1"/>
  <c r="D41" i="1"/>
  <c r="D42" i="1"/>
  <c r="D43" i="1"/>
  <c r="D44" i="1"/>
  <c r="D45" i="1"/>
  <c r="D46" i="1"/>
  <c r="D47" i="1"/>
  <c r="D48" i="1"/>
  <c r="D49" i="1"/>
  <c r="D50" i="1"/>
  <c r="D51" i="1"/>
  <c r="D52" i="1"/>
  <c r="D53" i="1"/>
  <c r="D54" i="1"/>
  <c r="D56" i="1"/>
  <c r="D57" i="1"/>
  <c r="D55" i="1"/>
  <c r="S12" i="23"/>
  <c r="S13" i="23"/>
  <c r="S11" i="23"/>
  <c r="Q12" i="23"/>
  <c r="Q13" i="23"/>
  <c r="Q11" i="23"/>
  <c r="P12" i="23"/>
  <c r="P13" i="23"/>
  <c r="P11" i="23"/>
  <c r="O12" i="23"/>
  <c r="O13" i="23"/>
  <c r="O11" i="23"/>
  <c r="N442" i="14"/>
  <c r="R11" i="23" s="1"/>
  <c r="N443" i="14"/>
  <c r="R12" i="23" s="1"/>
  <c r="N444" i="14"/>
  <c r="R13" i="23" s="1"/>
  <c r="C13" i="6"/>
  <c r="C12" i="6"/>
  <c r="C22" i="21"/>
  <c r="D22" i="21"/>
  <c r="E22" i="21"/>
  <c r="F22" i="21"/>
  <c r="G22" i="21"/>
  <c r="H22" i="21"/>
  <c r="J22" i="21"/>
  <c r="K22" i="21"/>
  <c r="M22" i="21"/>
  <c r="C20" i="21"/>
  <c r="D20" i="21"/>
  <c r="E20" i="21"/>
  <c r="F20" i="21"/>
  <c r="G20" i="21"/>
  <c r="H20" i="21"/>
  <c r="J20" i="21"/>
  <c r="K20" i="21"/>
  <c r="M20" i="21"/>
  <c r="C18" i="21"/>
  <c r="D18" i="21"/>
  <c r="E18" i="21"/>
  <c r="F18" i="21"/>
  <c r="G18" i="21"/>
  <c r="H18" i="21"/>
  <c r="J18" i="21"/>
  <c r="K18" i="21"/>
  <c r="M18" i="21"/>
  <c r="C16" i="21"/>
  <c r="D16" i="21"/>
  <c r="E16" i="21"/>
  <c r="F16" i="21"/>
  <c r="G16" i="21"/>
  <c r="H16" i="21"/>
  <c r="J16" i="21"/>
  <c r="K16" i="21"/>
  <c r="M16" i="21"/>
  <c r="C14" i="21"/>
  <c r="D14" i="21"/>
  <c r="E14" i="21"/>
  <c r="F14" i="21"/>
  <c r="G14" i="21"/>
  <c r="H14" i="21"/>
  <c r="J14" i="21"/>
  <c r="K14" i="21"/>
  <c r="M14" i="21"/>
  <c r="C12" i="21"/>
  <c r="D12" i="21"/>
  <c r="E12" i="21"/>
  <c r="F12" i="21"/>
  <c r="G12" i="21"/>
  <c r="H12" i="21"/>
  <c r="J12" i="21"/>
  <c r="K12" i="21"/>
  <c r="M12" i="21"/>
  <c r="C29" i="25"/>
  <c r="D29" i="25"/>
  <c r="E29" i="25"/>
  <c r="F29" i="25"/>
  <c r="G29" i="25"/>
  <c r="H29" i="25"/>
  <c r="I29" i="25"/>
  <c r="J29" i="25"/>
  <c r="L29" i="25"/>
  <c r="C30" i="25"/>
  <c r="D30" i="25"/>
  <c r="E30" i="25"/>
  <c r="F30" i="25"/>
  <c r="G30" i="25"/>
  <c r="H30" i="25"/>
  <c r="I30" i="25"/>
  <c r="J30" i="25"/>
  <c r="L30" i="25"/>
  <c r="C25" i="25"/>
  <c r="D25" i="25"/>
  <c r="E25" i="25"/>
  <c r="F25" i="25"/>
  <c r="G25" i="25"/>
  <c r="H25" i="25"/>
  <c r="I25" i="25"/>
  <c r="J25" i="25"/>
  <c r="L25" i="25"/>
  <c r="C26" i="25"/>
  <c r="D26" i="25"/>
  <c r="E26" i="25"/>
  <c r="F26" i="25"/>
  <c r="G26" i="25"/>
  <c r="H26" i="25"/>
  <c r="I26" i="25"/>
  <c r="J26" i="25"/>
  <c r="L26" i="25"/>
  <c r="C21" i="25"/>
  <c r="D21" i="25"/>
  <c r="E21" i="25"/>
  <c r="F21" i="25"/>
  <c r="G21" i="25"/>
  <c r="H21" i="25"/>
  <c r="I21" i="25"/>
  <c r="J21" i="25"/>
  <c r="L21" i="25"/>
  <c r="C22" i="25"/>
  <c r="D22" i="25"/>
  <c r="E22" i="25"/>
  <c r="F22" i="25"/>
  <c r="G22" i="25"/>
  <c r="H22" i="25"/>
  <c r="I22" i="25"/>
  <c r="J22" i="25"/>
  <c r="L22" i="25"/>
  <c r="C17" i="25"/>
  <c r="D17" i="25"/>
  <c r="E17" i="25"/>
  <c r="F17" i="25"/>
  <c r="G17" i="25"/>
  <c r="H17" i="25"/>
  <c r="I17" i="25"/>
  <c r="J17" i="25"/>
  <c r="L17" i="25"/>
  <c r="C18" i="25"/>
  <c r="D18" i="25"/>
  <c r="E18" i="25"/>
  <c r="F18" i="25"/>
  <c r="G18" i="25"/>
  <c r="H18" i="25"/>
  <c r="I18" i="25"/>
  <c r="J18" i="25"/>
  <c r="L18" i="25"/>
  <c r="N437" i="14"/>
  <c r="K22" i="25" s="1"/>
  <c r="N436" i="14"/>
  <c r="K21" i="25" s="1"/>
  <c r="N435" i="14" l="1"/>
  <c r="K18" i="25" s="1"/>
  <c r="N434" i="14"/>
  <c r="K17" i="25" s="1"/>
  <c r="N433" i="14"/>
  <c r="K14" i="25" s="1"/>
  <c r="N432" i="14"/>
  <c r="K13" i="25" s="1"/>
  <c r="G13" i="25"/>
  <c r="H13" i="25"/>
  <c r="I13" i="25"/>
  <c r="J13" i="25"/>
  <c r="L13" i="25"/>
  <c r="G14" i="25"/>
  <c r="H14" i="25"/>
  <c r="I14" i="25"/>
  <c r="J14" i="25"/>
  <c r="L14" i="25"/>
  <c r="F13" i="25"/>
  <c r="F14" i="25"/>
  <c r="E13" i="25"/>
  <c r="E14" i="25"/>
  <c r="C13" i="25"/>
  <c r="D13" i="25"/>
  <c r="D14" i="25"/>
  <c r="C14" i="25"/>
  <c r="E26" i="5"/>
  <c r="D18" i="9"/>
  <c r="E18" i="9"/>
  <c r="F18" i="9"/>
  <c r="G18" i="9"/>
  <c r="H18" i="9"/>
  <c r="J18" i="9"/>
  <c r="K18" i="9"/>
  <c r="M18" i="9"/>
  <c r="M23" i="9"/>
  <c r="K23" i="9"/>
  <c r="J23" i="9"/>
  <c r="H23" i="9"/>
  <c r="G23" i="9"/>
  <c r="F23" i="9"/>
  <c r="E23" i="9"/>
  <c r="D23" i="9"/>
  <c r="D20" i="9"/>
  <c r="E20" i="9"/>
  <c r="F20" i="9"/>
  <c r="G20" i="9"/>
  <c r="H20" i="9"/>
  <c r="J20" i="9"/>
  <c r="K20" i="9"/>
  <c r="M20" i="9"/>
  <c r="D16" i="9"/>
  <c r="E16" i="9"/>
  <c r="F16" i="9"/>
  <c r="G16" i="9"/>
  <c r="H16" i="9"/>
  <c r="J16" i="9"/>
  <c r="K16" i="9"/>
  <c r="M16" i="9"/>
  <c r="D14" i="9"/>
  <c r="E14" i="9"/>
  <c r="F14" i="9"/>
  <c r="G14" i="9"/>
  <c r="H14" i="9"/>
  <c r="J14" i="9"/>
  <c r="K14" i="9"/>
  <c r="M14" i="9"/>
  <c r="E421" i="14"/>
  <c r="C14" i="9" s="1"/>
  <c r="E422" i="14"/>
  <c r="C16" i="9" s="1"/>
  <c r="E423" i="14"/>
  <c r="C18" i="9" s="1"/>
  <c r="E424" i="14"/>
  <c r="C20" i="9" s="1"/>
  <c r="E420" i="14"/>
  <c r="C12" i="9" s="1"/>
  <c r="D12" i="9"/>
  <c r="E12" i="9"/>
  <c r="F12" i="9"/>
  <c r="G12" i="9"/>
  <c r="H12" i="9"/>
  <c r="J12" i="9"/>
  <c r="K12" i="9"/>
  <c r="M12" i="9"/>
  <c r="E425" i="14"/>
  <c r="D49" i="4"/>
  <c r="E49" i="4"/>
  <c r="F49" i="4"/>
  <c r="J49" i="4"/>
  <c r="L49" i="4"/>
  <c r="D50" i="4"/>
  <c r="E50" i="4"/>
  <c r="F50" i="4"/>
  <c r="J50" i="4"/>
  <c r="L50" i="4"/>
  <c r="D51" i="4"/>
  <c r="E51" i="4"/>
  <c r="F51" i="4"/>
  <c r="J51" i="4"/>
  <c r="L51" i="4"/>
  <c r="D45" i="4"/>
  <c r="E45" i="4"/>
  <c r="F45" i="4"/>
  <c r="J45" i="4"/>
  <c r="L45" i="4"/>
  <c r="D46" i="4"/>
  <c r="E46" i="4"/>
  <c r="F46" i="4"/>
  <c r="J46" i="4"/>
  <c r="L46" i="4"/>
  <c r="D47" i="4"/>
  <c r="E47" i="4"/>
  <c r="F47" i="4"/>
  <c r="J47" i="4"/>
  <c r="L47" i="4"/>
  <c r="D41" i="4"/>
  <c r="E41" i="4"/>
  <c r="F41" i="4"/>
  <c r="J41" i="4"/>
  <c r="L41" i="4"/>
  <c r="D42" i="4"/>
  <c r="E42" i="4"/>
  <c r="F42" i="4"/>
  <c r="J42" i="4"/>
  <c r="L42" i="4"/>
  <c r="D43" i="4"/>
  <c r="E43" i="4"/>
  <c r="F43" i="4"/>
  <c r="J43" i="4"/>
  <c r="L43" i="4"/>
  <c r="D28" i="4"/>
  <c r="E28" i="4"/>
  <c r="F28" i="4"/>
  <c r="G28" i="4"/>
  <c r="H28" i="4"/>
  <c r="I28" i="4"/>
  <c r="J28" i="4"/>
  <c r="L28" i="4"/>
  <c r="D29" i="4"/>
  <c r="E29" i="4"/>
  <c r="F29" i="4"/>
  <c r="G29" i="4"/>
  <c r="H29" i="4"/>
  <c r="I29" i="4"/>
  <c r="J29" i="4"/>
  <c r="L29" i="4"/>
  <c r="D30" i="4"/>
  <c r="E30" i="4"/>
  <c r="F30" i="4"/>
  <c r="G30" i="4"/>
  <c r="H30" i="4"/>
  <c r="I30" i="4"/>
  <c r="J30" i="4"/>
  <c r="L30" i="4"/>
  <c r="D24" i="4"/>
  <c r="E24" i="4"/>
  <c r="F24" i="4"/>
  <c r="G24" i="4"/>
  <c r="H24" i="4"/>
  <c r="I24" i="4"/>
  <c r="J24" i="4"/>
  <c r="L24" i="4"/>
  <c r="D25" i="4"/>
  <c r="E25" i="4"/>
  <c r="F25" i="4"/>
  <c r="G25" i="4"/>
  <c r="H25" i="4"/>
  <c r="I25" i="4"/>
  <c r="J25" i="4"/>
  <c r="L25" i="4"/>
  <c r="D26" i="4"/>
  <c r="E26" i="4"/>
  <c r="F26" i="4"/>
  <c r="G26" i="4"/>
  <c r="H26" i="4"/>
  <c r="I26" i="4"/>
  <c r="J26" i="4"/>
  <c r="L26" i="4"/>
  <c r="D20" i="4"/>
  <c r="E20" i="4"/>
  <c r="F20" i="4"/>
  <c r="G20" i="4"/>
  <c r="H20" i="4"/>
  <c r="I20" i="4"/>
  <c r="J20" i="4"/>
  <c r="L20" i="4"/>
  <c r="D21" i="4"/>
  <c r="E21" i="4"/>
  <c r="F21" i="4"/>
  <c r="G21" i="4"/>
  <c r="H21" i="4"/>
  <c r="I21" i="4"/>
  <c r="J21" i="4"/>
  <c r="L21" i="4"/>
  <c r="D22" i="4"/>
  <c r="E22" i="4"/>
  <c r="F22" i="4"/>
  <c r="G22" i="4"/>
  <c r="H22" i="4"/>
  <c r="I22" i="4"/>
  <c r="J22" i="4"/>
  <c r="L22" i="4"/>
  <c r="E409" i="14"/>
  <c r="C43" i="4" s="1"/>
  <c r="E410" i="14"/>
  <c r="C26" i="4" s="1"/>
  <c r="E411" i="14"/>
  <c r="C47" i="4" s="1"/>
  <c r="E412" i="14"/>
  <c r="C30" i="4" s="1"/>
  <c r="E413" i="14"/>
  <c r="C51" i="4" s="1"/>
  <c r="E414" i="14"/>
  <c r="C20" i="4" s="1"/>
  <c r="E415" i="14"/>
  <c r="C41" i="4" s="1"/>
  <c r="E416" i="14"/>
  <c r="C24" i="4" s="1"/>
  <c r="E417" i="14"/>
  <c r="C45" i="4" s="1"/>
  <c r="E418" i="14"/>
  <c r="C28" i="4" s="1"/>
  <c r="E419" i="14"/>
  <c r="C49" i="4" s="1"/>
  <c r="E408" i="14"/>
  <c r="C22" i="4" s="1"/>
  <c r="E156" i="14"/>
  <c r="E157" i="14"/>
  <c r="E158" i="14"/>
  <c r="E159" i="14"/>
  <c r="E160" i="14"/>
  <c r="E161" i="14"/>
  <c r="C21" i="4" s="1"/>
  <c r="E162" i="14"/>
  <c r="C42" i="4" s="1"/>
  <c r="E163" i="14"/>
  <c r="C25" i="4" s="1"/>
  <c r="E164" i="14"/>
  <c r="C46" i="4" s="1"/>
  <c r="E165" i="14"/>
  <c r="C29" i="4" s="1"/>
  <c r="E166" i="14"/>
  <c r="C50" i="4" s="1"/>
  <c r="E155" i="14"/>
  <c r="E140" i="14"/>
  <c r="E141" i="14"/>
  <c r="E142" i="14"/>
  <c r="E143" i="14"/>
  <c r="E144" i="14"/>
  <c r="E145" i="14"/>
  <c r="E146" i="14"/>
  <c r="E147" i="14"/>
  <c r="E148" i="14"/>
  <c r="E149" i="14"/>
  <c r="E150" i="14"/>
  <c r="E151" i="14"/>
  <c r="E152" i="14"/>
  <c r="E153" i="14"/>
  <c r="E154" i="14"/>
  <c r="E139" i="14"/>
  <c r="Z42" i="5"/>
  <c r="X42" i="5"/>
  <c r="W42" i="5"/>
  <c r="V42" i="5"/>
  <c r="U42" i="5"/>
  <c r="Z41" i="5"/>
  <c r="X41" i="5"/>
  <c r="W41" i="5"/>
  <c r="V41" i="5"/>
  <c r="U41" i="5"/>
  <c r="Z40" i="5"/>
  <c r="X40" i="5"/>
  <c r="W40" i="5"/>
  <c r="V40" i="5"/>
  <c r="U40" i="5"/>
  <c r="Z39" i="5"/>
  <c r="X39" i="5"/>
  <c r="W39" i="5"/>
  <c r="V39" i="5"/>
  <c r="U39" i="5"/>
  <c r="Z38" i="5"/>
  <c r="X38" i="5"/>
  <c r="W38" i="5"/>
  <c r="V38" i="5"/>
  <c r="U38" i="5"/>
  <c r="Z37" i="5"/>
  <c r="X37" i="5"/>
  <c r="W37" i="5"/>
  <c r="V37" i="5"/>
  <c r="U37" i="5"/>
  <c r="Z36" i="5"/>
  <c r="X36" i="5"/>
  <c r="W36" i="5"/>
  <c r="V36" i="5"/>
  <c r="U36" i="5"/>
  <c r="Z35" i="5"/>
  <c r="X35" i="5"/>
  <c r="W35" i="5"/>
  <c r="V35" i="5"/>
  <c r="U35" i="5"/>
  <c r="Z34" i="5"/>
  <c r="X34" i="5"/>
  <c r="W34" i="5"/>
  <c r="V34" i="5"/>
  <c r="U34" i="5"/>
  <c r="Z33" i="5"/>
  <c r="X33" i="5"/>
  <c r="W33" i="5"/>
  <c r="V33" i="5"/>
  <c r="U33" i="5"/>
  <c r="Z32" i="5"/>
  <c r="X32" i="5"/>
  <c r="W32" i="5"/>
  <c r="V32" i="5"/>
  <c r="U32" i="5"/>
  <c r="Z31" i="5"/>
  <c r="X31" i="5"/>
  <c r="W31" i="5"/>
  <c r="V31" i="5"/>
  <c r="U31" i="5"/>
  <c r="Z30" i="5"/>
  <c r="X30" i="5"/>
  <c r="W30" i="5"/>
  <c r="V30" i="5"/>
  <c r="U30" i="5"/>
  <c r="Z29" i="5"/>
  <c r="X29" i="5"/>
  <c r="W29" i="5"/>
  <c r="V29" i="5"/>
  <c r="U29" i="5"/>
  <c r="Z28" i="5"/>
  <c r="X28" i="5"/>
  <c r="W28" i="5"/>
  <c r="V28" i="5"/>
  <c r="U28" i="5"/>
  <c r="Z27" i="5"/>
  <c r="X27" i="5"/>
  <c r="W27" i="5"/>
  <c r="V27" i="5"/>
  <c r="U27" i="5"/>
  <c r="Z26" i="5"/>
  <c r="X26" i="5"/>
  <c r="W26" i="5"/>
  <c r="V26" i="5"/>
  <c r="U26" i="5"/>
  <c r="Z25" i="5"/>
  <c r="X25" i="5"/>
  <c r="W25" i="5"/>
  <c r="V25" i="5"/>
  <c r="U25" i="5"/>
  <c r="Z24" i="5"/>
  <c r="X24" i="5"/>
  <c r="W24" i="5"/>
  <c r="V24" i="5"/>
  <c r="U24" i="5"/>
  <c r="Z23" i="5"/>
  <c r="X23" i="5"/>
  <c r="W23" i="5"/>
  <c r="V23" i="5"/>
  <c r="U23" i="5"/>
  <c r="Z22" i="5"/>
  <c r="X22" i="5"/>
  <c r="W22" i="5"/>
  <c r="V22" i="5"/>
  <c r="U22" i="5"/>
  <c r="Z21" i="5"/>
  <c r="X21" i="5"/>
  <c r="W21" i="5"/>
  <c r="V21" i="5"/>
  <c r="U21" i="5"/>
  <c r="Z20" i="5"/>
  <c r="X20" i="5"/>
  <c r="W20" i="5"/>
  <c r="V20" i="5"/>
  <c r="U20" i="5"/>
  <c r="E54" i="5"/>
  <c r="F54" i="5"/>
  <c r="G54" i="5"/>
  <c r="H54" i="5"/>
  <c r="I54" i="5"/>
  <c r="O54" i="5"/>
  <c r="P54" i="5"/>
  <c r="R54" i="5"/>
  <c r="E55" i="5"/>
  <c r="F55" i="5"/>
  <c r="G55" i="5"/>
  <c r="H55" i="5"/>
  <c r="I55" i="5"/>
  <c r="O55" i="5"/>
  <c r="P55" i="5"/>
  <c r="R55" i="5"/>
  <c r="E56" i="5"/>
  <c r="F56" i="5"/>
  <c r="G56" i="5"/>
  <c r="H56" i="5"/>
  <c r="I56" i="5"/>
  <c r="O56" i="5"/>
  <c r="P56" i="5"/>
  <c r="R56" i="5"/>
  <c r="E50" i="5"/>
  <c r="F50" i="5"/>
  <c r="G50" i="5"/>
  <c r="H50" i="5"/>
  <c r="I50" i="5"/>
  <c r="O50" i="5"/>
  <c r="P50" i="5"/>
  <c r="R50" i="5"/>
  <c r="E51" i="5"/>
  <c r="F51" i="5"/>
  <c r="G51" i="5"/>
  <c r="H51" i="5"/>
  <c r="I51" i="5"/>
  <c r="O51" i="5"/>
  <c r="P51" i="5"/>
  <c r="R51" i="5"/>
  <c r="E52" i="5"/>
  <c r="F52" i="5"/>
  <c r="G52" i="5"/>
  <c r="H52" i="5"/>
  <c r="I52" i="5"/>
  <c r="O52" i="5"/>
  <c r="P52" i="5"/>
  <c r="R52" i="5"/>
  <c r="E46" i="5"/>
  <c r="F46" i="5"/>
  <c r="G46" i="5"/>
  <c r="H46" i="5"/>
  <c r="I46" i="5"/>
  <c r="O46" i="5"/>
  <c r="P46" i="5"/>
  <c r="R46" i="5"/>
  <c r="E47" i="5"/>
  <c r="F47" i="5"/>
  <c r="G47" i="5"/>
  <c r="H47" i="5"/>
  <c r="I47" i="5"/>
  <c r="O47" i="5"/>
  <c r="P47" i="5"/>
  <c r="R47" i="5"/>
  <c r="E48" i="5"/>
  <c r="F48" i="5"/>
  <c r="G48" i="5"/>
  <c r="H48" i="5"/>
  <c r="I48" i="5"/>
  <c r="O48" i="5"/>
  <c r="P48" i="5"/>
  <c r="R48" i="5"/>
  <c r="E28" i="5"/>
  <c r="F28" i="5"/>
  <c r="G28" i="5"/>
  <c r="H28" i="5"/>
  <c r="I28" i="5"/>
  <c r="O28" i="5"/>
  <c r="P28" i="5"/>
  <c r="R28" i="5"/>
  <c r="E29" i="5"/>
  <c r="F29" i="5"/>
  <c r="G29" i="5"/>
  <c r="H29" i="5"/>
  <c r="I29" i="5"/>
  <c r="O29" i="5"/>
  <c r="P29" i="5"/>
  <c r="R29" i="5"/>
  <c r="E30" i="5"/>
  <c r="F30" i="5"/>
  <c r="G30" i="5"/>
  <c r="H30" i="5"/>
  <c r="I30" i="5"/>
  <c r="O30" i="5"/>
  <c r="P30" i="5"/>
  <c r="R30" i="5"/>
  <c r="E24" i="5"/>
  <c r="F24" i="5"/>
  <c r="G24" i="5"/>
  <c r="H24" i="5"/>
  <c r="I24" i="5"/>
  <c r="O24" i="5"/>
  <c r="P24" i="5"/>
  <c r="R24" i="5"/>
  <c r="E25" i="5"/>
  <c r="F25" i="5"/>
  <c r="G25" i="5"/>
  <c r="H25" i="5"/>
  <c r="I25" i="5"/>
  <c r="O25" i="5"/>
  <c r="P25" i="5"/>
  <c r="R25" i="5"/>
  <c r="F26" i="5"/>
  <c r="G26" i="5"/>
  <c r="H26" i="5"/>
  <c r="I26" i="5"/>
  <c r="O26" i="5"/>
  <c r="P26" i="5"/>
  <c r="R26" i="5"/>
  <c r="E20" i="5"/>
  <c r="F20" i="5"/>
  <c r="G20" i="5"/>
  <c r="H20" i="5"/>
  <c r="I20" i="5"/>
  <c r="O20" i="5"/>
  <c r="P20" i="5"/>
  <c r="R20" i="5"/>
  <c r="E21" i="5"/>
  <c r="F21" i="5"/>
  <c r="G21" i="5"/>
  <c r="H21" i="5"/>
  <c r="I21" i="5"/>
  <c r="O21" i="5"/>
  <c r="P21" i="5"/>
  <c r="R21" i="5"/>
  <c r="E22" i="5"/>
  <c r="F22" i="5"/>
  <c r="G22" i="5"/>
  <c r="H22" i="5"/>
  <c r="I22" i="5"/>
  <c r="O22" i="5"/>
  <c r="P22" i="5"/>
  <c r="R22" i="5"/>
  <c r="E385" i="14"/>
  <c r="C48" i="5" s="1"/>
  <c r="E386" i="14"/>
  <c r="C26" i="5" s="1"/>
  <c r="E387" i="14"/>
  <c r="C52" i="5" s="1"/>
  <c r="E388" i="14"/>
  <c r="C30" i="5" s="1"/>
  <c r="E389" i="14"/>
  <c r="C56" i="5" s="1"/>
  <c r="E390" i="14"/>
  <c r="C20" i="5" s="1"/>
  <c r="E391" i="14"/>
  <c r="C46" i="5" s="1"/>
  <c r="E392" i="14"/>
  <c r="C24" i="5" s="1"/>
  <c r="E393" i="14"/>
  <c r="C50" i="5" s="1"/>
  <c r="E394" i="14"/>
  <c r="C28" i="5" s="1"/>
  <c r="E395" i="14"/>
  <c r="C54" i="5" s="1"/>
  <c r="E384" i="14"/>
  <c r="C22" i="5" s="1"/>
  <c r="E184" i="14"/>
  <c r="E185" i="14"/>
  <c r="E186" i="14"/>
  <c r="E187" i="14"/>
  <c r="E188" i="14"/>
  <c r="E189" i="14"/>
  <c r="C21" i="5" s="1"/>
  <c r="E190" i="14"/>
  <c r="C47" i="5" s="1"/>
  <c r="E191" i="14"/>
  <c r="C25" i="5" s="1"/>
  <c r="E192" i="14"/>
  <c r="C51" i="5" s="1"/>
  <c r="E193" i="14"/>
  <c r="C29" i="5" s="1"/>
  <c r="E194" i="14"/>
  <c r="C55" i="5" s="1"/>
  <c r="E195" i="14"/>
  <c r="E196" i="14"/>
  <c r="E197" i="14"/>
  <c r="E198" i="14"/>
  <c r="E183" i="14"/>
  <c r="E168" i="14"/>
  <c r="E169" i="14"/>
  <c r="E170" i="14"/>
  <c r="E171" i="14"/>
  <c r="E172" i="14"/>
  <c r="E173" i="14"/>
  <c r="E174" i="14"/>
  <c r="E175" i="14"/>
  <c r="E176" i="14"/>
  <c r="E177" i="14"/>
  <c r="E178" i="14"/>
  <c r="E179" i="14"/>
  <c r="E180" i="14"/>
  <c r="E181" i="14"/>
  <c r="E182" i="14"/>
  <c r="E167" i="14"/>
  <c r="E28" i="3"/>
  <c r="F28" i="3"/>
  <c r="G28" i="3"/>
  <c r="H28" i="3"/>
  <c r="I28" i="3"/>
  <c r="J28" i="3"/>
  <c r="K28" i="3"/>
  <c r="M28" i="3"/>
  <c r="E29" i="3"/>
  <c r="F29" i="3"/>
  <c r="G29" i="3"/>
  <c r="H29" i="3"/>
  <c r="I29" i="3"/>
  <c r="J29" i="3"/>
  <c r="K29" i="3"/>
  <c r="M29" i="3"/>
  <c r="E30" i="3"/>
  <c r="F30" i="3"/>
  <c r="G30" i="3"/>
  <c r="H30" i="3"/>
  <c r="I30" i="3"/>
  <c r="J30" i="3"/>
  <c r="K30" i="3"/>
  <c r="M30" i="3"/>
  <c r="E24" i="3"/>
  <c r="F24" i="3"/>
  <c r="G24" i="3"/>
  <c r="H24" i="3"/>
  <c r="I24" i="3"/>
  <c r="J24" i="3"/>
  <c r="K24" i="3"/>
  <c r="M24" i="3"/>
  <c r="E25" i="3"/>
  <c r="F25" i="3"/>
  <c r="G25" i="3"/>
  <c r="H25" i="3"/>
  <c r="I25" i="3"/>
  <c r="J25" i="3"/>
  <c r="K25" i="3"/>
  <c r="M25" i="3"/>
  <c r="E26" i="3"/>
  <c r="F26" i="3"/>
  <c r="G26" i="3"/>
  <c r="H26" i="3"/>
  <c r="I26" i="3"/>
  <c r="J26" i="3"/>
  <c r="K26" i="3"/>
  <c r="M26" i="3"/>
  <c r="E20" i="3"/>
  <c r="F20" i="3"/>
  <c r="G20" i="3"/>
  <c r="H20" i="3"/>
  <c r="I20" i="3"/>
  <c r="J20" i="3"/>
  <c r="K20" i="3"/>
  <c r="M20" i="3"/>
  <c r="E21" i="3"/>
  <c r="F21" i="3"/>
  <c r="G21" i="3"/>
  <c r="H21" i="3"/>
  <c r="I21" i="3"/>
  <c r="J21" i="3"/>
  <c r="K21" i="3"/>
  <c r="M21" i="3"/>
  <c r="E22" i="3"/>
  <c r="F22" i="3"/>
  <c r="G22" i="3"/>
  <c r="H22" i="3"/>
  <c r="I22" i="3"/>
  <c r="J22" i="3"/>
  <c r="K22" i="3"/>
  <c r="M22" i="3"/>
  <c r="E49" i="3"/>
  <c r="F49" i="3"/>
  <c r="G49" i="3"/>
  <c r="H49" i="3"/>
  <c r="I49" i="3"/>
  <c r="J49" i="3"/>
  <c r="K49" i="3"/>
  <c r="M49" i="3"/>
  <c r="E50" i="3"/>
  <c r="F50" i="3"/>
  <c r="G50" i="3"/>
  <c r="H50" i="3"/>
  <c r="I50" i="3"/>
  <c r="J50" i="3"/>
  <c r="K50" i="3"/>
  <c r="M50" i="3"/>
  <c r="E51" i="3"/>
  <c r="F51" i="3"/>
  <c r="G51" i="3"/>
  <c r="H51" i="3"/>
  <c r="I51" i="3"/>
  <c r="J51" i="3"/>
  <c r="K51" i="3"/>
  <c r="M51" i="3"/>
  <c r="E45" i="3"/>
  <c r="F45" i="3"/>
  <c r="G45" i="3"/>
  <c r="H45" i="3"/>
  <c r="I45" i="3"/>
  <c r="J45" i="3"/>
  <c r="K45" i="3"/>
  <c r="M45" i="3"/>
  <c r="E46" i="3"/>
  <c r="F46" i="3"/>
  <c r="G46" i="3"/>
  <c r="H46" i="3"/>
  <c r="I46" i="3"/>
  <c r="J46" i="3"/>
  <c r="K46" i="3"/>
  <c r="M46" i="3"/>
  <c r="E47" i="3"/>
  <c r="F47" i="3"/>
  <c r="G47" i="3"/>
  <c r="H47" i="3"/>
  <c r="I47" i="3"/>
  <c r="J47" i="3"/>
  <c r="K47" i="3"/>
  <c r="M47" i="3"/>
  <c r="E41" i="3"/>
  <c r="F41" i="3"/>
  <c r="G41" i="3"/>
  <c r="H41" i="3"/>
  <c r="I41" i="3"/>
  <c r="J41" i="3"/>
  <c r="K41" i="3"/>
  <c r="M41" i="3"/>
  <c r="E42" i="3"/>
  <c r="F42" i="3"/>
  <c r="G42" i="3"/>
  <c r="H42" i="3"/>
  <c r="I42" i="3"/>
  <c r="J42" i="3"/>
  <c r="K42" i="3"/>
  <c r="M42" i="3"/>
  <c r="E43" i="3"/>
  <c r="F43" i="3"/>
  <c r="G43" i="3"/>
  <c r="H43" i="3"/>
  <c r="I43" i="3"/>
  <c r="J43" i="3"/>
  <c r="K43" i="3"/>
  <c r="M43" i="3"/>
  <c r="E397" i="14"/>
  <c r="C43" i="3" s="1"/>
  <c r="E398" i="14"/>
  <c r="C26" i="3" s="1"/>
  <c r="E399" i="14"/>
  <c r="C47" i="3" s="1"/>
  <c r="E400" i="14"/>
  <c r="C30" i="3" s="1"/>
  <c r="E401" i="14"/>
  <c r="C51" i="3" s="1"/>
  <c r="E402" i="14"/>
  <c r="C20" i="3" s="1"/>
  <c r="E403" i="14"/>
  <c r="C41" i="3" s="1"/>
  <c r="E404" i="14"/>
  <c r="C24" i="3" s="1"/>
  <c r="E405" i="14"/>
  <c r="C45" i="3" s="1"/>
  <c r="E406" i="14"/>
  <c r="C28" i="3" s="1"/>
  <c r="E407" i="14"/>
  <c r="C49" i="3" s="1"/>
  <c r="E396" i="14"/>
  <c r="C22" i="3" s="1"/>
  <c r="E128" i="14"/>
  <c r="E129" i="14"/>
  <c r="E130" i="14"/>
  <c r="E131" i="14"/>
  <c r="E132" i="14"/>
  <c r="E133" i="14"/>
  <c r="C21" i="3" s="1"/>
  <c r="E134" i="14"/>
  <c r="C42" i="3" s="1"/>
  <c r="E135" i="14"/>
  <c r="C25" i="3" s="1"/>
  <c r="E136" i="14"/>
  <c r="C46" i="3" s="1"/>
  <c r="E137" i="14"/>
  <c r="C29" i="3" s="1"/>
  <c r="E138" i="14"/>
  <c r="C50" i="3" s="1"/>
  <c r="E127" i="14"/>
  <c r="E112" i="14"/>
  <c r="E113" i="14"/>
  <c r="E114" i="14"/>
  <c r="E115" i="14"/>
  <c r="E116" i="14"/>
  <c r="E117" i="14"/>
  <c r="E118" i="14"/>
  <c r="E119" i="14"/>
  <c r="E120" i="14"/>
  <c r="E121" i="14"/>
  <c r="E122" i="14"/>
  <c r="E123" i="14"/>
  <c r="E124" i="14"/>
  <c r="E125" i="14"/>
  <c r="E126" i="14"/>
  <c r="E111" i="14"/>
  <c r="E373" i="14"/>
  <c r="C45" i="1" s="1"/>
  <c r="E374" i="14"/>
  <c r="C27" i="1" s="1"/>
  <c r="E375" i="14"/>
  <c r="C49" i="1" s="1"/>
  <c r="E376" i="14"/>
  <c r="C31" i="1" s="1"/>
  <c r="E377" i="14"/>
  <c r="C53" i="1" s="1"/>
  <c r="E378" i="14"/>
  <c r="C21" i="1" s="1"/>
  <c r="E379" i="14"/>
  <c r="C43" i="1" s="1"/>
  <c r="E380" i="14"/>
  <c r="C25" i="1" s="1"/>
  <c r="E381" i="14"/>
  <c r="C47" i="1" s="1"/>
  <c r="E382" i="14"/>
  <c r="C29" i="1" s="1"/>
  <c r="E383" i="14"/>
  <c r="C51" i="1" s="1"/>
  <c r="E372" i="14"/>
  <c r="C23" i="1" s="1"/>
  <c r="E77" i="14"/>
  <c r="E78" i="14"/>
  <c r="E79" i="14"/>
  <c r="E80" i="14"/>
  <c r="E81" i="14"/>
  <c r="E82" i="14"/>
  <c r="E83" i="14"/>
  <c r="E84" i="14"/>
  <c r="E85" i="14"/>
  <c r="E86" i="14"/>
  <c r="E87" i="14"/>
  <c r="E88" i="14"/>
  <c r="E89" i="14"/>
  <c r="E90" i="14"/>
  <c r="E91" i="14"/>
  <c r="E92" i="14"/>
  <c r="E76" i="14"/>
  <c r="E61" i="14"/>
  <c r="E62" i="14"/>
  <c r="E63" i="14"/>
  <c r="E64" i="14"/>
  <c r="E65" i="14"/>
  <c r="E66" i="14"/>
  <c r="E67" i="14"/>
  <c r="E68" i="14"/>
  <c r="E69" i="14"/>
  <c r="E70" i="14"/>
  <c r="E71" i="14"/>
  <c r="E72" i="14"/>
  <c r="E73" i="14"/>
  <c r="E74" i="14"/>
  <c r="E75" i="14"/>
  <c r="E60" i="14"/>
  <c r="E51" i="1"/>
  <c r="F51" i="1"/>
  <c r="G51" i="1"/>
  <c r="H51" i="1"/>
  <c r="I51" i="1"/>
  <c r="J51" i="1"/>
  <c r="K51" i="1"/>
  <c r="M51" i="1"/>
  <c r="E52" i="1"/>
  <c r="F52" i="1"/>
  <c r="G52" i="1"/>
  <c r="H52" i="1"/>
  <c r="I52" i="1"/>
  <c r="J52" i="1"/>
  <c r="K52" i="1"/>
  <c r="M52" i="1"/>
  <c r="E53" i="1"/>
  <c r="F53" i="1"/>
  <c r="G53" i="1"/>
  <c r="H53" i="1"/>
  <c r="I53" i="1"/>
  <c r="J53" i="1"/>
  <c r="K53" i="1"/>
  <c r="M53" i="1"/>
  <c r="E47" i="1"/>
  <c r="F47" i="1"/>
  <c r="G47" i="1"/>
  <c r="H47" i="1"/>
  <c r="I47" i="1"/>
  <c r="J47" i="1"/>
  <c r="K47" i="1"/>
  <c r="M47" i="1"/>
  <c r="E48" i="1"/>
  <c r="F48" i="1"/>
  <c r="G48" i="1"/>
  <c r="H48" i="1"/>
  <c r="I48" i="1"/>
  <c r="J48" i="1"/>
  <c r="K48" i="1"/>
  <c r="M48" i="1"/>
  <c r="E49" i="1"/>
  <c r="F49" i="1"/>
  <c r="G49" i="1"/>
  <c r="H49" i="1"/>
  <c r="I49" i="1"/>
  <c r="J49" i="1"/>
  <c r="K49" i="1"/>
  <c r="M49" i="1"/>
  <c r="E43" i="1"/>
  <c r="F43" i="1"/>
  <c r="G43" i="1"/>
  <c r="H43" i="1"/>
  <c r="I43" i="1"/>
  <c r="J43" i="1"/>
  <c r="K43" i="1"/>
  <c r="M43" i="1"/>
  <c r="E44" i="1"/>
  <c r="F44" i="1"/>
  <c r="G44" i="1"/>
  <c r="H44" i="1"/>
  <c r="I44" i="1"/>
  <c r="J44" i="1"/>
  <c r="K44" i="1"/>
  <c r="M44" i="1"/>
  <c r="E45" i="1"/>
  <c r="F45" i="1"/>
  <c r="G45" i="1"/>
  <c r="H45" i="1"/>
  <c r="I45" i="1"/>
  <c r="J45" i="1"/>
  <c r="K45" i="1"/>
  <c r="M45" i="1"/>
  <c r="E29" i="1"/>
  <c r="F29" i="1"/>
  <c r="G29" i="1"/>
  <c r="H29" i="1"/>
  <c r="I29" i="1"/>
  <c r="J29" i="1"/>
  <c r="K29" i="1"/>
  <c r="M29" i="1"/>
  <c r="E30" i="1"/>
  <c r="F30" i="1"/>
  <c r="G30" i="1"/>
  <c r="H30" i="1"/>
  <c r="I30" i="1"/>
  <c r="J30" i="1"/>
  <c r="K30" i="1"/>
  <c r="M30" i="1"/>
  <c r="E31" i="1"/>
  <c r="F31" i="1"/>
  <c r="G31" i="1"/>
  <c r="H31" i="1"/>
  <c r="I31" i="1"/>
  <c r="J31" i="1"/>
  <c r="K31" i="1"/>
  <c r="M31" i="1"/>
  <c r="E25" i="1"/>
  <c r="F25" i="1"/>
  <c r="G25" i="1"/>
  <c r="H25" i="1"/>
  <c r="I25" i="1"/>
  <c r="J25" i="1"/>
  <c r="K25" i="1"/>
  <c r="M25" i="1"/>
  <c r="E26" i="1"/>
  <c r="F26" i="1"/>
  <c r="G26" i="1"/>
  <c r="H26" i="1"/>
  <c r="I26" i="1"/>
  <c r="J26" i="1"/>
  <c r="K26" i="1"/>
  <c r="M26" i="1"/>
  <c r="E27" i="1"/>
  <c r="F27" i="1"/>
  <c r="G27" i="1"/>
  <c r="H27" i="1"/>
  <c r="I27" i="1"/>
  <c r="J27" i="1"/>
  <c r="K27" i="1"/>
  <c r="M27" i="1"/>
  <c r="E22" i="1"/>
  <c r="F22" i="1"/>
  <c r="G22" i="1"/>
  <c r="H22" i="1"/>
  <c r="I22" i="1"/>
  <c r="J22" i="1"/>
  <c r="K22" i="1"/>
  <c r="M22" i="1"/>
  <c r="E23" i="1"/>
  <c r="F23" i="1"/>
  <c r="G23" i="1"/>
  <c r="H23" i="1"/>
  <c r="I23" i="1"/>
  <c r="J23" i="1"/>
  <c r="K23" i="1"/>
  <c r="M23" i="1"/>
  <c r="E21" i="1"/>
  <c r="F21" i="1"/>
  <c r="G21" i="1"/>
  <c r="H21" i="1"/>
  <c r="I21" i="1"/>
  <c r="J21" i="1"/>
  <c r="K21" i="1"/>
  <c r="M21" i="1"/>
  <c r="N82" i="14"/>
  <c r="L22" i="1" s="1"/>
  <c r="N372" i="14"/>
  <c r="L23" i="1" s="1"/>
  <c r="N373" i="14"/>
  <c r="L45" i="1" s="1"/>
  <c r="N374" i="14"/>
  <c r="L27" i="1" s="1"/>
  <c r="N375" i="14"/>
  <c r="L49" i="1" s="1"/>
  <c r="N376" i="14"/>
  <c r="L31" i="1" s="1"/>
  <c r="N377" i="14"/>
  <c r="L53" i="1" s="1"/>
  <c r="N378" i="14"/>
  <c r="L21" i="1" s="1"/>
  <c r="N379" i="14"/>
  <c r="L43" i="1" s="1"/>
  <c r="N380" i="14"/>
  <c r="L25" i="1" s="1"/>
  <c r="N381" i="14"/>
  <c r="L47" i="1" s="1"/>
  <c r="N382" i="14"/>
  <c r="L29" i="1" s="1"/>
  <c r="N383" i="14"/>
  <c r="L51" i="1" s="1"/>
  <c r="N384" i="14"/>
  <c r="Q22" i="5" s="1"/>
  <c r="N385" i="14"/>
  <c r="Q48" i="5" s="1"/>
  <c r="N386" i="14"/>
  <c r="Q26" i="5" s="1"/>
  <c r="N387" i="14"/>
  <c r="Q52" i="5" s="1"/>
  <c r="N388" i="14"/>
  <c r="Q30" i="5" s="1"/>
  <c r="N389" i="14"/>
  <c r="Q56" i="5" s="1"/>
  <c r="N390" i="14"/>
  <c r="Q20" i="5" s="1"/>
  <c r="N391" i="14"/>
  <c r="Q46" i="5" s="1"/>
  <c r="N392" i="14"/>
  <c r="Q24" i="5" s="1"/>
  <c r="N393" i="14"/>
  <c r="Q50" i="5" s="1"/>
  <c r="N394" i="14"/>
  <c r="Q28" i="5" s="1"/>
  <c r="N395" i="14"/>
  <c r="Q54" i="5" s="1"/>
  <c r="N396" i="14"/>
  <c r="L22" i="3" s="1"/>
  <c r="N397" i="14"/>
  <c r="L43" i="3" s="1"/>
  <c r="N398" i="14"/>
  <c r="L26" i="3" s="1"/>
  <c r="N399" i="14"/>
  <c r="L47" i="3" s="1"/>
  <c r="N400" i="14"/>
  <c r="L30" i="3" s="1"/>
  <c r="N401" i="14"/>
  <c r="L51" i="3" s="1"/>
  <c r="N402" i="14"/>
  <c r="L20" i="3" s="1"/>
  <c r="N403" i="14"/>
  <c r="L41" i="3" s="1"/>
  <c r="N404" i="14"/>
  <c r="L24" i="3" s="1"/>
  <c r="N405" i="14"/>
  <c r="L45" i="3" s="1"/>
  <c r="N406" i="14"/>
  <c r="L28" i="3" s="1"/>
  <c r="N407" i="14"/>
  <c r="L49" i="3" s="1"/>
  <c r="N408" i="14"/>
  <c r="K22" i="4" s="1"/>
  <c r="N409" i="14"/>
  <c r="K43" i="4" s="1"/>
  <c r="N410" i="14"/>
  <c r="K26" i="4" s="1"/>
  <c r="N411" i="14"/>
  <c r="K47" i="4" s="1"/>
  <c r="N412" i="14"/>
  <c r="K30" i="4" s="1"/>
  <c r="N413" i="14"/>
  <c r="K51" i="4" s="1"/>
  <c r="N414" i="14"/>
  <c r="K20" i="4" s="1"/>
  <c r="N415" i="14"/>
  <c r="K41" i="4" s="1"/>
  <c r="N416" i="14"/>
  <c r="K24" i="4" s="1"/>
  <c r="N417" i="14"/>
  <c r="K45" i="4" s="1"/>
  <c r="N418" i="14"/>
  <c r="K28" i="4" s="1"/>
  <c r="N419" i="14"/>
  <c r="K49" i="4" s="1"/>
  <c r="N420" i="14"/>
  <c r="L12" i="9" s="1"/>
  <c r="N421" i="14"/>
  <c r="L14" i="9" s="1"/>
  <c r="N422" i="14"/>
  <c r="L16" i="9" s="1"/>
  <c r="N423" i="14"/>
  <c r="L18" i="9" s="1"/>
  <c r="N424" i="14"/>
  <c r="L20" i="9" s="1"/>
  <c r="N425" i="14"/>
  <c r="N426" i="14"/>
  <c r="L12" i="21" s="1"/>
  <c r="N427" i="14"/>
  <c r="L14" i="21" s="1"/>
  <c r="N428" i="14"/>
  <c r="L16" i="21" s="1"/>
  <c r="N429" i="14"/>
  <c r="L18" i="21" s="1"/>
  <c r="N430" i="14"/>
  <c r="L20" i="21" s="1"/>
  <c r="N431" i="14"/>
  <c r="L22" i="21" s="1"/>
  <c r="N438" i="14"/>
  <c r="K25" i="25" s="1"/>
  <c r="N439" i="14"/>
  <c r="K26" i="25" s="1"/>
  <c r="N440" i="14"/>
  <c r="K29" i="25" s="1"/>
  <c r="N441" i="14"/>
  <c r="K30" i="25" s="1"/>
  <c r="N46" i="14"/>
  <c r="N45" i="14"/>
  <c r="J12" i="10"/>
  <c r="C13" i="10"/>
  <c r="L12" i="10"/>
  <c r="I12" i="10"/>
  <c r="H12" i="10"/>
  <c r="G12" i="10"/>
  <c r="F12" i="10"/>
  <c r="E12" i="10"/>
  <c r="D12" i="10"/>
  <c r="C12" i="10"/>
  <c r="C11" i="25"/>
  <c r="D11" i="25"/>
  <c r="E11" i="25"/>
  <c r="F11" i="25"/>
  <c r="G11" i="25"/>
  <c r="H11" i="25"/>
  <c r="I11" i="25"/>
  <c r="J11" i="25"/>
  <c r="L11" i="25"/>
  <c r="C12" i="25"/>
  <c r="D12" i="25"/>
  <c r="E12" i="25"/>
  <c r="F12" i="25"/>
  <c r="G12" i="25"/>
  <c r="H12" i="25"/>
  <c r="I12" i="25"/>
  <c r="J12" i="25"/>
  <c r="L12" i="25"/>
  <c r="C15" i="25"/>
  <c r="D15" i="25"/>
  <c r="E15" i="25"/>
  <c r="F15" i="25"/>
  <c r="G15" i="25"/>
  <c r="H15" i="25"/>
  <c r="I15" i="25"/>
  <c r="J15" i="25"/>
  <c r="L15" i="25"/>
  <c r="C16" i="25"/>
  <c r="D16" i="25"/>
  <c r="E16" i="25"/>
  <c r="F16" i="25"/>
  <c r="G16" i="25"/>
  <c r="H16" i="25"/>
  <c r="I16" i="25"/>
  <c r="J16" i="25"/>
  <c r="L16" i="25"/>
  <c r="C19" i="25"/>
  <c r="D19" i="25"/>
  <c r="E19" i="25"/>
  <c r="F19" i="25"/>
  <c r="G19" i="25"/>
  <c r="H19" i="25"/>
  <c r="I19" i="25"/>
  <c r="J19" i="25"/>
  <c r="L19" i="25"/>
  <c r="C20" i="25"/>
  <c r="D20" i="25"/>
  <c r="E20" i="25"/>
  <c r="F20" i="25"/>
  <c r="G20" i="25"/>
  <c r="H20" i="25"/>
  <c r="I20" i="25"/>
  <c r="J20" i="25"/>
  <c r="L20" i="25"/>
  <c r="N360" i="14"/>
  <c r="K11" i="25" s="1"/>
  <c r="N361" i="14"/>
  <c r="K12" i="25" s="1"/>
  <c r="N362" i="14"/>
  <c r="K15" i="25" s="1"/>
  <c r="N363" i="14"/>
  <c r="K16" i="25" s="1"/>
  <c r="N364" i="14"/>
  <c r="K19" i="25" s="1"/>
  <c r="N365" i="14"/>
  <c r="K20" i="25" s="1"/>
  <c r="N366" i="14"/>
  <c r="K23" i="25" s="1"/>
  <c r="N367" i="14"/>
  <c r="K24" i="25" s="1"/>
  <c r="N368" i="14"/>
  <c r="K27" i="25" s="1"/>
  <c r="N369" i="14"/>
  <c r="K28" i="25" s="1"/>
  <c r="N370" i="14"/>
  <c r="K31" i="25" s="1"/>
  <c r="N371" i="14"/>
  <c r="K32" i="25" s="1"/>
  <c r="L40" i="25"/>
  <c r="J40" i="25"/>
  <c r="I40" i="25"/>
  <c r="L39" i="25"/>
  <c r="J39" i="25"/>
  <c r="I39" i="25"/>
  <c r="L38" i="25"/>
  <c r="J38" i="25"/>
  <c r="I38" i="25"/>
  <c r="L37" i="25"/>
  <c r="J37" i="25"/>
  <c r="I37" i="25"/>
  <c r="L32" i="25"/>
  <c r="J32" i="25"/>
  <c r="I32" i="25"/>
  <c r="H32" i="25"/>
  <c r="G32" i="25"/>
  <c r="F32" i="25"/>
  <c r="E32" i="25"/>
  <c r="D32" i="25"/>
  <c r="C32" i="25"/>
  <c r="L31" i="25"/>
  <c r="J31" i="25"/>
  <c r="I31" i="25"/>
  <c r="H31" i="25"/>
  <c r="G31" i="25"/>
  <c r="F31" i="25"/>
  <c r="E31" i="25"/>
  <c r="D31" i="25"/>
  <c r="C31" i="25"/>
  <c r="L28" i="25"/>
  <c r="J28" i="25"/>
  <c r="I28" i="25"/>
  <c r="H28" i="25"/>
  <c r="G28" i="25"/>
  <c r="F28" i="25"/>
  <c r="E28" i="25"/>
  <c r="D28" i="25"/>
  <c r="C28" i="25"/>
  <c r="L27" i="25"/>
  <c r="J27" i="25"/>
  <c r="I27" i="25"/>
  <c r="H27" i="25"/>
  <c r="G27" i="25"/>
  <c r="F27" i="25"/>
  <c r="E27" i="25"/>
  <c r="D27" i="25"/>
  <c r="C27" i="25"/>
  <c r="L24" i="25"/>
  <c r="J24" i="25"/>
  <c r="I24" i="25"/>
  <c r="H24" i="25"/>
  <c r="G24" i="25"/>
  <c r="F24" i="25"/>
  <c r="E24" i="25"/>
  <c r="D24" i="25"/>
  <c r="C24" i="25"/>
  <c r="L23" i="25"/>
  <c r="J23" i="25"/>
  <c r="I23" i="25"/>
  <c r="H23" i="25"/>
  <c r="G23" i="25"/>
  <c r="F23" i="25"/>
  <c r="E23" i="25"/>
  <c r="D23" i="25"/>
  <c r="C23" i="25"/>
  <c r="N357" i="14"/>
  <c r="N358" i="14"/>
  <c r="N359" i="14"/>
  <c r="K13" i="24"/>
  <c r="I13" i="24"/>
  <c r="H13" i="24"/>
  <c r="G13" i="24"/>
  <c r="F13" i="24"/>
  <c r="E13" i="24"/>
  <c r="D13" i="24"/>
  <c r="K12" i="24"/>
  <c r="I12" i="24"/>
  <c r="H12" i="24"/>
  <c r="G12" i="24"/>
  <c r="F12" i="24"/>
  <c r="E12" i="24"/>
  <c r="D12" i="24"/>
  <c r="K11" i="24"/>
  <c r="I11" i="24"/>
  <c r="H11" i="24"/>
  <c r="G11" i="24"/>
  <c r="F11" i="24"/>
  <c r="E11" i="24"/>
  <c r="D11" i="24"/>
  <c r="H12" i="23"/>
  <c r="H13" i="23"/>
  <c r="H14" i="23"/>
  <c r="H15" i="23"/>
  <c r="H16" i="23"/>
  <c r="H17" i="23"/>
  <c r="H18" i="23"/>
  <c r="H19" i="23"/>
  <c r="H20" i="23"/>
  <c r="H21" i="23"/>
  <c r="H22" i="23"/>
  <c r="H23" i="23"/>
  <c r="H24" i="23"/>
  <c r="H25" i="23"/>
  <c r="H26" i="23"/>
  <c r="H27" i="23"/>
  <c r="H28" i="23"/>
  <c r="H29" i="23"/>
  <c r="H30" i="23"/>
  <c r="H31" i="23"/>
  <c r="H32" i="23"/>
  <c r="H33" i="23"/>
  <c r="H34" i="23"/>
  <c r="H35" i="23"/>
  <c r="H36" i="23"/>
  <c r="H37" i="23"/>
  <c r="H38" i="23"/>
  <c r="H39" i="23"/>
  <c r="H40" i="23"/>
  <c r="H41" i="23"/>
  <c r="H42" i="23"/>
  <c r="H43" i="23"/>
  <c r="H44" i="23"/>
  <c r="H45" i="23"/>
  <c r="H46" i="23"/>
  <c r="H47" i="23"/>
  <c r="H48" i="23"/>
  <c r="H49" i="23"/>
  <c r="H50" i="23"/>
  <c r="H51" i="23"/>
  <c r="H52" i="23"/>
  <c r="H53" i="23"/>
  <c r="H54" i="23"/>
  <c r="H55" i="23"/>
  <c r="H56" i="23"/>
  <c r="H57" i="23"/>
  <c r="H58" i="23"/>
  <c r="H59" i="23"/>
  <c r="H60" i="23"/>
  <c r="H61" i="23"/>
  <c r="H62" i="23"/>
  <c r="H63" i="23"/>
  <c r="H64" i="23"/>
  <c r="H65" i="23"/>
  <c r="H66" i="23"/>
  <c r="H67" i="23"/>
  <c r="H68" i="23"/>
  <c r="H11" i="23"/>
  <c r="D12" i="23"/>
  <c r="D13" i="23"/>
  <c r="D14" i="23"/>
  <c r="D15" i="23"/>
  <c r="D16" i="23"/>
  <c r="D17" i="23"/>
  <c r="D18" i="23"/>
  <c r="D19" i="23"/>
  <c r="D20" i="23"/>
  <c r="D21" i="23"/>
  <c r="D22" i="23"/>
  <c r="D23" i="23"/>
  <c r="D24" i="23"/>
  <c r="D25" i="23"/>
  <c r="D26" i="23"/>
  <c r="D27" i="23"/>
  <c r="D28" i="23"/>
  <c r="D29" i="23"/>
  <c r="D30" i="23"/>
  <c r="D31" i="23"/>
  <c r="D32" i="23"/>
  <c r="D33" i="23"/>
  <c r="D34" i="23"/>
  <c r="D35" i="23"/>
  <c r="D36" i="23"/>
  <c r="D37" i="23"/>
  <c r="D38" i="23"/>
  <c r="D39" i="23"/>
  <c r="D40" i="23"/>
  <c r="D41" i="23"/>
  <c r="D42" i="23"/>
  <c r="D43" i="23"/>
  <c r="D44" i="23"/>
  <c r="D45" i="23"/>
  <c r="D46" i="23"/>
  <c r="D47" i="23"/>
  <c r="D48" i="23"/>
  <c r="D49" i="23"/>
  <c r="D50" i="23"/>
  <c r="D51" i="23"/>
  <c r="D52" i="23"/>
  <c r="D53" i="23"/>
  <c r="D54" i="23"/>
  <c r="D55" i="23"/>
  <c r="D56" i="23"/>
  <c r="D57" i="23"/>
  <c r="D58" i="23"/>
  <c r="D59" i="23"/>
  <c r="D60" i="23"/>
  <c r="D61" i="23"/>
  <c r="D62" i="23"/>
  <c r="D63" i="23"/>
  <c r="D64" i="23"/>
  <c r="D65" i="23"/>
  <c r="D66" i="23"/>
  <c r="D67" i="23"/>
  <c r="D68" i="23"/>
  <c r="D11" i="23"/>
  <c r="C43" i="23"/>
  <c r="E43" i="23"/>
  <c r="F43" i="23"/>
  <c r="G43" i="23"/>
  <c r="I43" i="23"/>
  <c r="J43" i="23"/>
  <c r="L43" i="23"/>
  <c r="C44" i="23"/>
  <c r="E44" i="23"/>
  <c r="F44" i="23"/>
  <c r="G44" i="23"/>
  <c r="I44" i="23"/>
  <c r="J44" i="23"/>
  <c r="L44" i="23"/>
  <c r="C45" i="23"/>
  <c r="E45" i="23"/>
  <c r="F45" i="23"/>
  <c r="G45" i="23"/>
  <c r="I45" i="23"/>
  <c r="J45" i="23"/>
  <c r="L45" i="23"/>
  <c r="C46" i="23"/>
  <c r="E46" i="23"/>
  <c r="F46" i="23"/>
  <c r="G46" i="23"/>
  <c r="I46" i="23"/>
  <c r="J46" i="23"/>
  <c r="L46" i="23"/>
  <c r="C47" i="23"/>
  <c r="E47" i="23"/>
  <c r="F47" i="23"/>
  <c r="G47" i="23"/>
  <c r="I47" i="23"/>
  <c r="J47" i="23"/>
  <c r="L47" i="23"/>
  <c r="C48" i="23"/>
  <c r="E48" i="23"/>
  <c r="F48" i="23"/>
  <c r="G48" i="23"/>
  <c r="I48" i="23"/>
  <c r="J48" i="23"/>
  <c r="L48" i="23"/>
  <c r="C49" i="23"/>
  <c r="E49" i="23"/>
  <c r="F49" i="23"/>
  <c r="G49" i="23"/>
  <c r="I49" i="23"/>
  <c r="J49" i="23"/>
  <c r="L49" i="23"/>
  <c r="C50" i="23"/>
  <c r="E50" i="23"/>
  <c r="F50" i="23"/>
  <c r="G50" i="23"/>
  <c r="I50" i="23"/>
  <c r="J50" i="23"/>
  <c r="L50" i="23"/>
  <c r="C51" i="23"/>
  <c r="E51" i="23"/>
  <c r="F51" i="23"/>
  <c r="G51" i="23"/>
  <c r="I51" i="23"/>
  <c r="J51" i="23"/>
  <c r="L51" i="23"/>
  <c r="C52" i="23"/>
  <c r="E52" i="23"/>
  <c r="F52" i="23"/>
  <c r="G52" i="23"/>
  <c r="I52" i="23"/>
  <c r="J52" i="23"/>
  <c r="L52" i="23"/>
  <c r="C53" i="23"/>
  <c r="E53" i="23"/>
  <c r="F53" i="23"/>
  <c r="G53" i="23"/>
  <c r="I53" i="23"/>
  <c r="J53" i="23"/>
  <c r="L53" i="23"/>
  <c r="C54" i="23"/>
  <c r="E54" i="23"/>
  <c r="F54" i="23"/>
  <c r="G54" i="23"/>
  <c r="I54" i="23"/>
  <c r="J54" i="23"/>
  <c r="L54" i="23"/>
  <c r="C55" i="23"/>
  <c r="E55" i="23"/>
  <c r="F55" i="23"/>
  <c r="G55" i="23"/>
  <c r="I55" i="23"/>
  <c r="J55" i="23"/>
  <c r="L55" i="23"/>
  <c r="C56" i="23"/>
  <c r="E56" i="23"/>
  <c r="F56" i="23"/>
  <c r="G56" i="23"/>
  <c r="I56" i="23"/>
  <c r="J56" i="23"/>
  <c r="L56" i="23"/>
  <c r="C57" i="23"/>
  <c r="E57" i="23"/>
  <c r="F57" i="23"/>
  <c r="G57" i="23"/>
  <c r="I57" i="23"/>
  <c r="J57" i="23"/>
  <c r="L57" i="23"/>
  <c r="C58" i="23"/>
  <c r="E58" i="23"/>
  <c r="F58" i="23"/>
  <c r="G58" i="23"/>
  <c r="I58" i="23"/>
  <c r="J58" i="23"/>
  <c r="L58" i="23"/>
  <c r="C59" i="23"/>
  <c r="E59" i="23"/>
  <c r="F59" i="23"/>
  <c r="G59" i="23"/>
  <c r="I59" i="23"/>
  <c r="J59" i="23"/>
  <c r="L59" i="23"/>
  <c r="C60" i="23"/>
  <c r="E60" i="23"/>
  <c r="F60" i="23"/>
  <c r="G60" i="23"/>
  <c r="I60" i="23"/>
  <c r="J60" i="23"/>
  <c r="L60" i="23"/>
  <c r="C61" i="23"/>
  <c r="E61" i="23"/>
  <c r="F61" i="23"/>
  <c r="G61" i="23"/>
  <c r="I61" i="23"/>
  <c r="J61" i="23"/>
  <c r="L61" i="23"/>
  <c r="C62" i="23"/>
  <c r="E62" i="23"/>
  <c r="F62" i="23"/>
  <c r="G62" i="23"/>
  <c r="I62" i="23"/>
  <c r="J62" i="23"/>
  <c r="L62" i="23"/>
  <c r="C63" i="23"/>
  <c r="E63" i="23"/>
  <c r="F63" i="23"/>
  <c r="G63" i="23"/>
  <c r="I63" i="23"/>
  <c r="J63" i="23"/>
  <c r="L63" i="23"/>
  <c r="C64" i="23"/>
  <c r="E64" i="23"/>
  <c r="F64" i="23"/>
  <c r="G64" i="23"/>
  <c r="I64" i="23"/>
  <c r="J64" i="23"/>
  <c r="L64" i="23"/>
  <c r="C65" i="23"/>
  <c r="E65" i="23"/>
  <c r="F65" i="23"/>
  <c r="G65" i="23"/>
  <c r="I65" i="23"/>
  <c r="J65" i="23"/>
  <c r="L65" i="23"/>
  <c r="C66" i="23"/>
  <c r="E66" i="23"/>
  <c r="F66" i="23"/>
  <c r="G66" i="23"/>
  <c r="I66" i="23"/>
  <c r="J66" i="23"/>
  <c r="L66" i="23"/>
  <c r="C67" i="23"/>
  <c r="E67" i="23"/>
  <c r="F67" i="23"/>
  <c r="G67" i="23"/>
  <c r="I67" i="23"/>
  <c r="J67" i="23"/>
  <c r="L67" i="23"/>
  <c r="C68" i="23"/>
  <c r="E68" i="23"/>
  <c r="F68" i="23"/>
  <c r="G68" i="23"/>
  <c r="I68" i="23"/>
  <c r="J68" i="23"/>
  <c r="L68" i="23"/>
  <c r="N330" i="14"/>
  <c r="N331" i="14"/>
  <c r="K43" i="23" s="1"/>
  <c r="N332" i="14"/>
  <c r="K44" i="23" s="1"/>
  <c r="N333" i="14"/>
  <c r="K45" i="23" s="1"/>
  <c r="N334" i="14"/>
  <c r="K46" i="23" s="1"/>
  <c r="N335" i="14"/>
  <c r="K47" i="23" s="1"/>
  <c r="N336" i="14"/>
  <c r="K48" i="23" s="1"/>
  <c r="N337" i="14"/>
  <c r="K49" i="23" s="1"/>
  <c r="N338" i="14"/>
  <c r="K50" i="23" s="1"/>
  <c r="N339" i="14"/>
  <c r="K51" i="23" s="1"/>
  <c r="N340" i="14"/>
  <c r="K52" i="23" s="1"/>
  <c r="N341" i="14"/>
  <c r="K53" i="23" s="1"/>
  <c r="N342" i="14"/>
  <c r="K54" i="23" s="1"/>
  <c r="N343" i="14"/>
  <c r="K55" i="23" s="1"/>
  <c r="N344" i="14"/>
  <c r="K56" i="23" s="1"/>
  <c r="N345" i="14"/>
  <c r="K57" i="23" s="1"/>
  <c r="N346" i="14"/>
  <c r="K58" i="23" s="1"/>
  <c r="N347" i="14"/>
  <c r="K59" i="23" s="1"/>
  <c r="N348" i="14"/>
  <c r="K60" i="23" s="1"/>
  <c r="N349" i="14"/>
  <c r="K61" i="23" s="1"/>
  <c r="N350" i="14"/>
  <c r="K62" i="23" s="1"/>
  <c r="N351" i="14"/>
  <c r="K63" i="23" s="1"/>
  <c r="N352" i="14"/>
  <c r="K64" i="23" s="1"/>
  <c r="N353" i="14"/>
  <c r="K65" i="23" s="1"/>
  <c r="N354" i="14"/>
  <c r="K66" i="23" s="1"/>
  <c r="N355" i="14"/>
  <c r="K67" i="23" s="1"/>
  <c r="N356" i="14"/>
  <c r="K68" i="23" s="1"/>
  <c r="N301" i="14"/>
  <c r="K13" i="23" s="1"/>
  <c r="N302" i="14"/>
  <c r="K14" i="23" s="1"/>
  <c r="N303" i="14"/>
  <c r="K15" i="23" s="1"/>
  <c r="N304" i="14"/>
  <c r="K16" i="23" s="1"/>
  <c r="N305" i="14"/>
  <c r="K17" i="23" s="1"/>
  <c r="N306" i="14"/>
  <c r="K18" i="23" s="1"/>
  <c r="N307" i="14"/>
  <c r="K19" i="23" s="1"/>
  <c r="N308" i="14"/>
  <c r="K20" i="23" s="1"/>
  <c r="N309" i="14"/>
  <c r="K21" i="23" s="1"/>
  <c r="N310" i="14"/>
  <c r="K22" i="23" s="1"/>
  <c r="N311" i="14"/>
  <c r="K23" i="23" s="1"/>
  <c r="N312" i="14"/>
  <c r="K24" i="23" s="1"/>
  <c r="N313" i="14"/>
  <c r="K25" i="23" s="1"/>
  <c r="N314" i="14"/>
  <c r="K26" i="23" s="1"/>
  <c r="N315" i="14"/>
  <c r="K27" i="23" s="1"/>
  <c r="N316" i="14"/>
  <c r="K28" i="23" s="1"/>
  <c r="N317" i="14"/>
  <c r="K29" i="23" s="1"/>
  <c r="N318" i="14"/>
  <c r="K30" i="23" s="1"/>
  <c r="N319" i="14"/>
  <c r="K31" i="23" s="1"/>
  <c r="N320" i="14"/>
  <c r="K32" i="23" s="1"/>
  <c r="N321" i="14"/>
  <c r="K33" i="23" s="1"/>
  <c r="N322" i="14"/>
  <c r="K34" i="23" s="1"/>
  <c r="N323" i="14"/>
  <c r="K35" i="23" s="1"/>
  <c r="N324" i="14"/>
  <c r="K36" i="23" s="1"/>
  <c r="N325" i="14"/>
  <c r="K37" i="23" s="1"/>
  <c r="N326" i="14"/>
  <c r="K38" i="23" s="1"/>
  <c r="N327" i="14"/>
  <c r="K39" i="23" s="1"/>
  <c r="N300" i="14"/>
  <c r="K12" i="23" s="1"/>
  <c r="L42" i="23"/>
  <c r="K42" i="23"/>
  <c r="J42" i="23"/>
  <c r="I42" i="23"/>
  <c r="G42" i="23"/>
  <c r="F42" i="23"/>
  <c r="E42" i="23"/>
  <c r="C42" i="23"/>
  <c r="L41" i="23"/>
  <c r="J41" i="23"/>
  <c r="I41" i="23"/>
  <c r="G41" i="23"/>
  <c r="F41" i="23"/>
  <c r="E41" i="23"/>
  <c r="C41" i="23"/>
  <c r="L40" i="23"/>
  <c r="J40" i="23"/>
  <c r="I40" i="23"/>
  <c r="G40" i="23"/>
  <c r="F40" i="23"/>
  <c r="E40" i="23"/>
  <c r="C40" i="23"/>
  <c r="L39" i="23"/>
  <c r="J39" i="23"/>
  <c r="I39" i="23"/>
  <c r="G39" i="23"/>
  <c r="F39" i="23"/>
  <c r="E39" i="23"/>
  <c r="C39" i="23"/>
  <c r="L38" i="23"/>
  <c r="J38" i="23"/>
  <c r="I38" i="23"/>
  <c r="G38" i="23"/>
  <c r="F38" i="23"/>
  <c r="E38" i="23"/>
  <c r="C38" i="23"/>
  <c r="L37" i="23"/>
  <c r="J37" i="23"/>
  <c r="I37" i="23"/>
  <c r="G37" i="23"/>
  <c r="F37" i="23"/>
  <c r="E37" i="23"/>
  <c r="C37" i="23"/>
  <c r="L36" i="23"/>
  <c r="J36" i="23"/>
  <c r="I36" i="23"/>
  <c r="G36" i="23"/>
  <c r="F36" i="23"/>
  <c r="E36" i="23"/>
  <c r="C36" i="23"/>
  <c r="L35" i="23"/>
  <c r="J35" i="23"/>
  <c r="I35" i="23"/>
  <c r="G35" i="23"/>
  <c r="F35" i="23"/>
  <c r="E35" i="23"/>
  <c r="C35" i="23"/>
  <c r="L34" i="23"/>
  <c r="J34" i="23"/>
  <c r="I34" i="23"/>
  <c r="G34" i="23"/>
  <c r="F34" i="23"/>
  <c r="E34" i="23"/>
  <c r="C34" i="23"/>
  <c r="L33" i="23"/>
  <c r="J33" i="23"/>
  <c r="I33" i="23"/>
  <c r="G33" i="23"/>
  <c r="F33" i="23"/>
  <c r="E33" i="23"/>
  <c r="C33" i="23"/>
  <c r="L32" i="23"/>
  <c r="J32" i="23"/>
  <c r="I32" i="23"/>
  <c r="G32" i="23"/>
  <c r="F32" i="23"/>
  <c r="E32" i="23"/>
  <c r="C32" i="23"/>
  <c r="L31" i="23"/>
  <c r="J31" i="23"/>
  <c r="I31" i="23"/>
  <c r="G31" i="23"/>
  <c r="F31" i="23"/>
  <c r="E31" i="23"/>
  <c r="C31" i="23"/>
  <c r="L30" i="23"/>
  <c r="J30" i="23"/>
  <c r="I30" i="23"/>
  <c r="G30" i="23"/>
  <c r="F30" i="23"/>
  <c r="E30" i="23"/>
  <c r="C30" i="23"/>
  <c r="L29" i="23"/>
  <c r="J29" i="23"/>
  <c r="I29" i="23"/>
  <c r="G29" i="23"/>
  <c r="F29" i="23"/>
  <c r="E29" i="23"/>
  <c r="C29" i="23"/>
  <c r="L28" i="23"/>
  <c r="J28" i="23"/>
  <c r="I28" i="23"/>
  <c r="G28" i="23"/>
  <c r="F28" i="23"/>
  <c r="E28" i="23"/>
  <c r="C28" i="23"/>
  <c r="L27" i="23"/>
  <c r="J27" i="23"/>
  <c r="I27" i="23"/>
  <c r="G27" i="23"/>
  <c r="F27" i="23"/>
  <c r="E27" i="23"/>
  <c r="C27" i="23"/>
  <c r="L26" i="23"/>
  <c r="J26" i="23"/>
  <c r="I26" i="23"/>
  <c r="G26" i="23"/>
  <c r="F26" i="23"/>
  <c r="E26" i="23"/>
  <c r="C26" i="23"/>
  <c r="L25" i="23"/>
  <c r="J25" i="23"/>
  <c r="I25" i="23"/>
  <c r="G25" i="23"/>
  <c r="F25" i="23"/>
  <c r="E25" i="23"/>
  <c r="C25" i="23"/>
  <c r="L24" i="23"/>
  <c r="J24" i="23"/>
  <c r="I24" i="23"/>
  <c r="G24" i="23"/>
  <c r="F24" i="23"/>
  <c r="E24" i="23"/>
  <c r="C24" i="23"/>
  <c r="L23" i="23"/>
  <c r="J23" i="23"/>
  <c r="I23" i="23"/>
  <c r="G23" i="23"/>
  <c r="F23" i="23"/>
  <c r="E23" i="23"/>
  <c r="C23" i="23"/>
  <c r="L22" i="23"/>
  <c r="J22" i="23"/>
  <c r="I22" i="23"/>
  <c r="G22" i="23"/>
  <c r="F22" i="23"/>
  <c r="E22" i="23"/>
  <c r="C22" i="23"/>
  <c r="L21" i="23"/>
  <c r="J21" i="23"/>
  <c r="I21" i="23"/>
  <c r="G21" i="23"/>
  <c r="F21" i="23"/>
  <c r="E21" i="23"/>
  <c r="C21" i="23"/>
  <c r="L20" i="23"/>
  <c r="J20" i="23"/>
  <c r="I20" i="23"/>
  <c r="G20" i="23"/>
  <c r="F20" i="23"/>
  <c r="E20" i="23"/>
  <c r="C20" i="23"/>
  <c r="L19" i="23"/>
  <c r="J19" i="23"/>
  <c r="I19" i="23"/>
  <c r="G19" i="23"/>
  <c r="F19" i="23"/>
  <c r="E19" i="23"/>
  <c r="C19" i="23"/>
  <c r="L18" i="23"/>
  <c r="J18" i="23"/>
  <c r="I18" i="23"/>
  <c r="G18" i="23"/>
  <c r="F18" i="23"/>
  <c r="E18" i="23"/>
  <c r="C18" i="23"/>
  <c r="L17" i="23"/>
  <c r="J17" i="23"/>
  <c r="I17" i="23"/>
  <c r="G17" i="23"/>
  <c r="F17" i="23"/>
  <c r="E17" i="23"/>
  <c r="C17" i="23"/>
  <c r="L16" i="23"/>
  <c r="J16" i="23"/>
  <c r="I16" i="23"/>
  <c r="G16" i="23"/>
  <c r="F16" i="23"/>
  <c r="E16" i="23"/>
  <c r="C16" i="23"/>
  <c r="L15" i="23"/>
  <c r="J15" i="23"/>
  <c r="I15" i="23"/>
  <c r="G15" i="23"/>
  <c r="F15" i="23"/>
  <c r="E15" i="23"/>
  <c r="C15" i="23"/>
  <c r="L14" i="23"/>
  <c r="J14" i="23"/>
  <c r="I14" i="23"/>
  <c r="G14" i="23"/>
  <c r="F14" i="23"/>
  <c r="E14" i="23"/>
  <c r="C14" i="23"/>
  <c r="L13" i="23"/>
  <c r="J13" i="23"/>
  <c r="I13" i="23"/>
  <c r="G13" i="23"/>
  <c r="F13" i="23"/>
  <c r="E13" i="23"/>
  <c r="C13" i="23"/>
  <c r="L12" i="23"/>
  <c r="J12" i="23"/>
  <c r="I12" i="23"/>
  <c r="G12" i="23"/>
  <c r="F12" i="23"/>
  <c r="E12" i="23"/>
  <c r="C12" i="23"/>
  <c r="L11" i="23"/>
  <c r="J11" i="23"/>
  <c r="I11" i="23"/>
  <c r="G11" i="23"/>
  <c r="F11" i="23"/>
  <c r="E11" i="23"/>
  <c r="C11" i="23"/>
  <c r="N328" i="14"/>
  <c r="K40" i="23" s="1"/>
  <c r="N329" i="14"/>
  <c r="K41" i="23" s="1"/>
  <c r="N299" i="14"/>
  <c r="K11" i="23" s="1"/>
  <c r="I14" i="6"/>
  <c r="K14" i="6"/>
  <c r="L14" i="6"/>
  <c r="N14" i="6"/>
  <c r="N244" i="14"/>
  <c r="M14" i="6" s="1"/>
  <c r="H14" i="6"/>
  <c r="G14" i="6"/>
  <c r="C14" i="6"/>
  <c r="G117" i="16"/>
  <c r="I117" i="16"/>
  <c r="J117" i="16"/>
  <c r="L117" i="16"/>
  <c r="G121" i="16"/>
  <c r="I121" i="16"/>
  <c r="J121" i="16"/>
  <c r="L121" i="16"/>
  <c r="G125" i="16"/>
  <c r="I125" i="16"/>
  <c r="J125" i="16"/>
  <c r="L125" i="16"/>
  <c r="G129" i="16"/>
  <c r="I129" i="16"/>
  <c r="J129" i="16"/>
  <c r="L129" i="16"/>
  <c r="G113" i="16"/>
  <c r="I113" i="16"/>
  <c r="J113" i="16"/>
  <c r="L113" i="16"/>
  <c r="G109" i="16"/>
  <c r="I109" i="16"/>
  <c r="J109" i="16"/>
  <c r="L109" i="16"/>
  <c r="G105" i="16"/>
  <c r="I105" i="16"/>
  <c r="J105" i="16"/>
  <c r="L105" i="16"/>
  <c r="I101" i="16"/>
  <c r="J101" i="16"/>
  <c r="L101" i="16"/>
  <c r="G101" i="16"/>
  <c r="I97" i="16"/>
  <c r="J97" i="16"/>
  <c r="L97" i="16"/>
  <c r="G97" i="16"/>
  <c r="I93" i="16"/>
  <c r="J93" i="16"/>
  <c r="L93" i="16"/>
  <c r="G93" i="16"/>
  <c r="G89" i="16"/>
  <c r="L85" i="16"/>
  <c r="L89" i="16"/>
  <c r="J89" i="16"/>
  <c r="I89" i="16"/>
  <c r="L80" i="16"/>
  <c r="L65" i="16"/>
  <c r="L68" i="16"/>
  <c r="L71" i="16"/>
  <c r="L74" i="16"/>
  <c r="L77" i="16"/>
  <c r="J85" i="16"/>
  <c r="I85" i="16"/>
  <c r="G85" i="16"/>
  <c r="N277" i="14"/>
  <c r="N278" i="14"/>
  <c r="N279" i="14"/>
  <c r="N280" i="14"/>
  <c r="N281" i="14"/>
  <c r="N282" i="14"/>
  <c r="N283" i="14"/>
  <c r="N284" i="14"/>
  <c r="N285" i="14"/>
  <c r="N286" i="14"/>
  <c r="N287" i="14"/>
  <c r="N288" i="14"/>
  <c r="K93" i="16" l="1"/>
  <c r="L96" i="1"/>
  <c r="K89" i="16"/>
  <c r="L95" i="1"/>
  <c r="K125" i="16"/>
  <c r="L104" i="1"/>
  <c r="K121" i="16"/>
  <c r="L103" i="1"/>
  <c r="K117" i="16"/>
  <c r="L102" i="1"/>
  <c r="K85" i="16"/>
  <c r="L94" i="1"/>
  <c r="K113" i="16"/>
  <c r="L101" i="1"/>
  <c r="K109" i="16"/>
  <c r="L100" i="1"/>
  <c r="K101" i="16"/>
  <c r="L98" i="1"/>
  <c r="K105" i="16"/>
  <c r="L99" i="1"/>
  <c r="K129" i="16"/>
  <c r="L105" i="1"/>
  <c r="K97" i="16"/>
  <c r="L97" i="1"/>
  <c r="E11" i="17"/>
  <c r="C30" i="10"/>
  <c r="I30" i="10"/>
  <c r="J30" i="10"/>
  <c r="L22" i="7"/>
  <c r="M22" i="7"/>
  <c r="O22" i="7"/>
  <c r="C22" i="7"/>
  <c r="K25" i="21"/>
  <c r="M25" i="21"/>
  <c r="K26" i="21"/>
  <c r="M26" i="21"/>
  <c r="C25" i="21"/>
  <c r="D25" i="21"/>
  <c r="E25" i="21"/>
  <c r="F25" i="21"/>
  <c r="G25" i="21"/>
  <c r="H25" i="21"/>
  <c r="J25" i="21"/>
  <c r="C26" i="21"/>
  <c r="D26" i="21"/>
  <c r="E26" i="21"/>
  <c r="F26" i="21"/>
  <c r="G26" i="21"/>
  <c r="H26" i="21"/>
  <c r="J26" i="21"/>
  <c r="J17" i="20"/>
  <c r="L17" i="20"/>
  <c r="I17" i="20"/>
  <c r="D17" i="20"/>
  <c r="E17" i="20"/>
  <c r="F17" i="20"/>
  <c r="G17" i="20"/>
  <c r="H17" i="20"/>
  <c r="M24" i="21"/>
  <c r="K24" i="21"/>
  <c r="J24" i="21"/>
  <c r="H24" i="21"/>
  <c r="G24" i="21"/>
  <c r="F24" i="21"/>
  <c r="E24" i="21"/>
  <c r="D24" i="21"/>
  <c r="C24" i="21"/>
  <c r="M23" i="21"/>
  <c r="K23" i="21"/>
  <c r="J23" i="21"/>
  <c r="H23" i="21"/>
  <c r="G23" i="21"/>
  <c r="F23" i="21"/>
  <c r="E23" i="21"/>
  <c r="D23" i="21"/>
  <c r="C23" i="21"/>
  <c r="M21" i="21"/>
  <c r="K21" i="21"/>
  <c r="J21" i="21"/>
  <c r="H21" i="21"/>
  <c r="G21" i="21"/>
  <c r="F21" i="21"/>
  <c r="E21" i="21"/>
  <c r="D21" i="21"/>
  <c r="C21" i="21"/>
  <c r="M19" i="21"/>
  <c r="K19" i="21"/>
  <c r="J19" i="21"/>
  <c r="H19" i="21"/>
  <c r="G19" i="21"/>
  <c r="F19" i="21"/>
  <c r="E19" i="21"/>
  <c r="D19" i="21"/>
  <c r="C19" i="21"/>
  <c r="M17" i="21"/>
  <c r="K17" i="21"/>
  <c r="J17" i="21"/>
  <c r="H17" i="21"/>
  <c r="G17" i="21"/>
  <c r="F17" i="21"/>
  <c r="E17" i="21"/>
  <c r="D17" i="21"/>
  <c r="C17" i="21"/>
  <c r="M15" i="21"/>
  <c r="K15" i="21"/>
  <c r="J15" i="21"/>
  <c r="H15" i="21"/>
  <c r="G15" i="21"/>
  <c r="F15" i="21"/>
  <c r="E15" i="21"/>
  <c r="D15" i="21"/>
  <c r="C15" i="21"/>
  <c r="M13" i="21"/>
  <c r="K13" i="21"/>
  <c r="J13" i="21"/>
  <c r="H13" i="21"/>
  <c r="G13" i="21"/>
  <c r="F13" i="21"/>
  <c r="E13" i="21"/>
  <c r="D13" i="21"/>
  <c r="C13" i="21"/>
  <c r="M11" i="21"/>
  <c r="K11" i="21"/>
  <c r="J11" i="21"/>
  <c r="H11" i="21"/>
  <c r="G11" i="21"/>
  <c r="F11" i="21"/>
  <c r="E11" i="21"/>
  <c r="D11" i="21"/>
  <c r="C11" i="21"/>
  <c r="N42" i="14"/>
  <c r="L25" i="21" s="1"/>
  <c r="N43" i="14"/>
  <c r="L26" i="21" s="1"/>
  <c r="C17" i="20"/>
  <c r="C18" i="20"/>
  <c r="N24" i="14"/>
  <c r="K17" i="20" s="1"/>
  <c r="N25" i="14"/>
  <c r="K18" i="20" s="1"/>
  <c r="L18" i="20"/>
  <c r="J18" i="20"/>
  <c r="I18" i="20"/>
  <c r="H18" i="20"/>
  <c r="G18" i="20"/>
  <c r="F18" i="20"/>
  <c r="E18" i="20"/>
  <c r="D18" i="20"/>
  <c r="L16" i="20"/>
  <c r="J16" i="20"/>
  <c r="I16" i="20"/>
  <c r="H16" i="20"/>
  <c r="G16" i="20"/>
  <c r="F16" i="20"/>
  <c r="E16" i="20"/>
  <c r="D16" i="20"/>
  <c r="C16" i="20"/>
  <c r="L15" i="20"/>
  <c r="J15" i="20"/>
  <c r="I15" i="20"/>
  <c r="H15" i="20"/>
  <c r="G15" i="20"/>
  <c r="F15" i="20"/>
  <c r="E15" i="20"/>
  <c r="D15" i="20"/>
  <c r="C15" i="20"/>
  <c r="L14" i="20"/>
  <c r="J14" i="20"/>
  <c r="I14" i="20"/>
  <c r="H14" i="20"/>
  <c r="G14" i="20"/>
  <c r="F14" i="20"/>
  <c r="E14" i="20"/>
  <c r="D14" i="20"/>
  <c r="C14" i="20"/>
  <c r="L13" i="20"/>
  <c r="J13" i="20"/>
  <c r="I13" i="20"/>
  <c r="H13" i="20"/>
  <c r="G13" i="20"/>
  <c r="F13" i="20"/>
  <c r="E13" i="20"/>
  <c r="D13" i="20"/>
  <c r="C13" i="20"/>
  <c r="L12" i="20"/>
  <c r="J12" i="20"/>
  <c r="I12" i="20"/>
  <c r="H12" i="20"/>
  <c r="G12" i="20"/>
  <c r="F12" i="20"/>
  <c r="E12" i="20"/>
  <c r="D12" i="20"/>
  <c r="C12" i="20"/>
  <c r="L11" i="20"/>
  <c r="J11" i="20"/>
  <c r="I11" i="20"/>
  <c r="H11" i="20"/>
  <c r="G11" i="20"/>
  <c r="F11" i="20"/>
  <c r="E11" i="20"/>
  <c r="D11" i="20"/>
  <c r="C11" i="20"/>
  <c r="L44" i="16"/>
  <c r="L45" i="16"/>
  <c r="L43" i="16"/>
  <c r="J44" i="16"/>
  <c r="J45" i="16"/>
  <c r="J43" i="16"/>
  <c r="I44" i="16"/>
  <c r="I45" i="16"/>
  <c r="I43" i="16"/>
  <c r="N256" i="14"/>
  <c r="N257" i="14"/>
  <c r="N258" i="14"/>
  <c r="K45" i="16" s="1"/>
  <c r="I46" i="16"/>
  <c r="K53" i="20" l="1"/>
  <c r="L41" i="9"/>
  <c r="K54" i="20"/>
  <c r="L42" i="9"/>
  <c r="K44" i="16"/>
  <c r="L54" i="21"/>
  <c r="K43" i="16"/>
  <c r="L53" i="21"/>
  <c r="D12" i="19"/>
  <c r="D11" i="19"/>
  <c r="N93" i="14"/>
  <c r="N94" i="14"/>
  <c r="M12" i="19"/>
  <c r="K12" i="19"/>
  <c r="J12" i="19"/>
  <c r="I12" i="19"/>
  <c r="H12" i="19"/>
  <c r="G12" i="19"/>
  <c r="F12" i="19"/>
  <c r="E12" i="19"/>
  <c r="C12" i="19"/>
  <c r="M11" i="19"/>
  <c r="K11" i="19"/>
  <c r="J11" i="19"/>
  <c r="I11" i="19"/>
  <c r="H11" i="19"/>
  <c r="G11" i="19"/>
  <c r="F11" i="19"/>
  <c r="E11" i="19"/>
  <c r="C11" i="19"/>
  <c r="K21" i="18"/>
  <c r="I21" i="18"/>
  <c r="H21" i="18"/>
  <c r="G21" i="18"/>
  <c r="F21" i="18"/>
  <c r="E21" i="18"/>
  <c r="D21" i="18"/>
  <c r="C21" i="18"/>
  <c r="C16" i="18"/>
  <c r="K12" i="18"/>
  <c r="K13" i="18"/>
  <c r="K14" i="18"/>
  <c r="K15" i="18"/>
  <c r="K16" i="18"/>
  <c r="K17" i="18"/>
  <c r="D12" i="18"/>
  <c r="D13" i="18"/>
  <c r="D14" i="18"/>
  <c r="D15" i="18"/>
  <c r="D16" i="18"/>
  <c r="D17" i="18"/>
  <c r="E12" i="18"/>
  <c r="E13" i="18"/>
  <c r="E14" i="18"/>
  <c r="E15" i="18"/>
  <c r="E16" i="18"/>
  <c r="E17" i="18"/>
  <c r="E11" i="18"/>
  <c r="G11" i="18"/>
  <c r="F12" i="18"/>
  <c r="G12" i="18"/>
  <c r="F13" i="18"/>
  <c r="G13" i="18"/>
  <c r="F14" i="18"/>
  <c r="G14" i="18"/>
  <c r="F15" i="18"/>
  <c r="G15" i="18"/>
  <c r="F16" i="18"/>
  <c r="G16" i="18"/>
  <c r="F17" i="18"/>
  <c r="G17" i="18"/>
  <c r="I12" i="18"/>
  <c r="I13" i="18"/>
  <c r="I14" i="18"/>
  <c r="I15" i="18"/>
  <c r="I16" i="18"/>
  <c r="I17" i="18"/>
  <c r="H17" i="18"/>
  <c r="H12" i="18"/>
  <c r="H13" i="18"/>
  <c r="H14" i="18"/>
  <c r="H15" i="18"/>
  <c r="H16" i="18"/>
  <c r="C12" i="18"/>
  <c r="C13" i="18"/>
  <c r="C14" i="18"/>
  <c r="C15" i="18"/>
  <c r="C17" i="18"/>
  <c r="D11" i="18"/>
  <c r="K11" i="18"/>
  <c r="I11" i="18"/>
  <c r="H11" i="18"/>
  <c r="F11" i="18"/>
  <c r="C11" i="18"/>
  <c r="C21" i="7"/>
  <c r="N290" i="14"/>
  <c r="J11" i="18" s="1"/>
  <c r="N289" i="14"/>
  <c r="J21" i="18" s="1"/>
  <c r="N291" i="14"/>
  <c r="J12" i="18" s="1"/>
  <c r="N292" i="14"/>
  <c r="J13" i="18" s="1"/>
  <c r="N293" i="14"/>
  <c r="J14" i="18" s="1"/>
  <c r="N294" i="14"/>
  <c r="J15" i="18" s="1"/>
  <c r="N295" i="14"/>
  <c r="J16" i="18" s="1"/>
  <c r="N296" i="14"/>
  <c r="J17" i="18" s="1"/>
  <c r="N3" i="14"/>
  <c r="K34" i="20" s="1"/>
  <c r="N59" i="14"/>
  <c r="N58" i="14"/>
  <c r="N34" i="14"/>
  <c r="L11" i="21" s="1"/>
  <c r="N35" i="14"/>
  <c r="L13" i="21" s="1"/>
  <c r="N36" i="14"/>
  <c r="L15" i="21" s="1"/>
  <c r="N37" i="14"/>
  <c r="L17" i="21" s="1"/>
  <c r="N38" i="14"/>
  <c r="L19" i="21" s="1"/>
  <c r="N39" i="14"/>
  <c r="L21" i="21" s="1"/>
  <c r="N40" i="14"/>
  <c r="L23" i="21" s="1"/>
  <c r="N41" i="14"/>
  <c r="L24" i="21" s="1"/>
  <c r="N18" i="14"/>
  <c r="K11" i="20" s="1"/>
  <c r="N19" i="14"/>
  <c r="K12" i="20" s="1"/>
  <c r="N20" i="14"/>
  <c r="K13" i="20" s="1"/>
  <c r="N21" i="14"/>
  <c r="K14" i="20" s="1"/>
  <c r="N22" i="14"/>
  <c r="K15" i="20" s="1"/>
  <c r="N23" i="14"/>
  <c r="K16" i="20" s="1"/>
  <c r="N250" i="14"/>
  <c r="N251" i="14"/>
  <c r="L35" i="9" s="1"/>
  <c r="N252" i="14"/>
  <c r="L36" i="9" s="1"/>
  <c r="N253" i="14"/>
  <c r="L37" i="9" s="1"/>
  <c r="N254" i="14"/>
  <c r="L38" i="9" s="1"/>
  <c r="N255" i="14"/>
  <c r="L39" i="9" s="1"/>
  <c r="N259" i="14"/>
  <c r="K36" i="10" s="1"/>
  <c r="N260" i="14"/>
  <c r="Q65" i="5" s="1"/>
  <c r="N261" i="14"/>
  <c r="Q66" i="5" s="1"/>
  <c r="N262" i="14"/>
  <c r="Q67" i="5" s="1"/>
  <c r="N263" i="14"/>
  <c r="Q68" i="5" s="1"/>
  <c r="N264" i="14"/>
  <c r="Q69" i="5" s="1"/>
  <c r="N265" i="14"/>
  <c r="Q70" i="5" s="1"/>
  <c r="N266" i="14"/>
  <c r="Q71" i="5" s="1"/>
  <c r="N267" i="14"/>
  <c r="Q72" i="5" s="1"/>
  <c r="N268" i="14"/>
  <c r="N269" i="14"/>
  <c r="N270" i="14"/>
  <c r="N271" i="14"/>
  <c r="N272" i="14"/>
  <c r="N273" i="14"/>
  <c r="N274" i="14"/>
  <c r="N275" i="14"/>
  <c r="N276" i="14"/>
  <c r="N297" i="14"/>
  <c r="N298" i="14"/>
  <c r="N249" i="14"/>
  <c r="N26" i="7" s="1"/>
  <c r="N12" i="6"/>
  <c r="N13" i="6"/>
  <c r="K15" i="6"/>
  <c r="K16" i="6"/>
  <c r="K17" i="6"/>
  <c r="K18" i="6"/>
  <c r="K13" i="6"/>
  <c r="K12" i="6"/>
  <c r="I15" i="6"/>
  <c r="I16" i="6"/>
  <c r="I17" i="6"/>
  <c r="I18" i="6"/>
  <c r="I13" i="6"/>
  <c r="I12" i="6"/>
  <c r="H15" i="6"/>
  <c r="H16" i="6"/>
  <c r="H17" i="6"/>
  <c r="H18" i="6"/>
  <c r="H13" i="6"/>
  <c r="H12" i="6"/>
  <c r="G13" i="6"/>
  <c r="G15" i="6"/>
  <c r="G16" i="6"/>
  <c r="G17" i="6"/>
  <c r="G18" i="6"/>
  <c r="G12" i="6"/>
  <c r="C15" i="6"/>
  <c r="C16" i="6"/>
  <c r="C17" i="6"/>
  <c r="C18" i="6"/>
  <c r="D20" i="10"/>
  <c r="F20" i="10"/>
  <c r="G20" i="10"/>
  <c r="H20" i="10"/>
  <c r="I20" i="10"/>
  <c r="L20" i="10"/>
  <c r="C20" i="10"/>
  <c r="J35" i="1"/>
  <c r="J36" i="1"/>
  <c r="J37" i="1"/>
  <c r="J38" i="1"/>
  <c r="J39" i="1"/>
  <c r="J40" i="1"/>
  <c r="J41" i="1"/>
  <c r="J42" i="1"/>
  <c r="J46" i="1"/>
  <c r="J50" i="1"/>
  <c r="J54" i="1"/>
  <c r="J55" i="1"/>
  <c r="J56" i="1"/>
  <c r="J57" i="1"/>
  <c r="J34" i="1"/>
  <c r="J13" i="1"/>
  <c r="J14" i="1"/>
  <c r="J15" i="1"/>
  <c r="J16" i="1"/>
  <c r="J17" i="1"/>
  <c r="J18" i="1"/>
  <c r="J19" i="1"/>
  <c r="J20" i="1"/>
  <c r="J24" i="1"/>
  <c r="J28" i="1"/>
  <c r="J32" i="1"/>
  <c r="L34" i="9" l="1"/>
  <c r="N27" i="7"/>
  <c r="L62" i="3"/>
  <c r="K77" i="4"/>
  <c r="L81" i="1"/>
  <c r="L50" i="2"/>
  <c r="K75" i="4"/>
  <c r="L60" i="3"/>
  <c r="L79" i="1"/>
  <c r="L52" i="2"/>
  <c r="K83" i="4"/>
  <c r="L87" i="1"/>
  <c r="K74" i="4"/>
  <c r="L59" i="3"/>
  <c r="L49" i="2"/>
  <c r="L78" i="1"/>
  <c r="K78" i="4"/>
  <c r="L63" i="3"/>
  <c r="L82" i="1"/>
  <c r="L55" i="2"/>
  <c r="K86" i="4"/>
  <c r="L90" i="1"/>
  <c r="K81" i="4"/>
  <c r="L85" i="1"/>
  <c r="L58" i="3"/>
  <c r="K73" i="4"/>
  <c r="L48" i="2"/>
  <c r="L77" i="1"/>
  <c r="K84" i="4"/>
  <c r="L53" i="2"/>
  <c r="L88" i="1"/>
  <c r="K80" i="4"/>
  <c r="L84" i="1"/>
  <c r="K72" i="4"/>
  <c r="L47" i="2"/>
  <c r="L57" i="3"/>
  <c r="L76" i="1"/>
  <c r="K87" i="4"/>
  <c r="L91" i="1"/>
  <c r="K88" i="4"/>
  <c r="L92" i="1"/>
  <c r="K79" i="4"/>
  <c r="L83" i="1"/>
  <c r="L56" i="3"/>
  <c r="K71" i="4"/>
  <c r="L46" i="2"/>
  <c r="L75" i="1"/>
  <c r="K85" i="4"/>
  <c r="L54" i="2"/>
  <c r="L89" i="1"/>
  <c r="K76" i="4"/>
  <c r="L61" i="3"/>
  <c r="L80" i="1"/>
  <c r="L12" i="19"/>
  <c r="L11" i="19"/>
  <c r="N22" i="7"/>
  <c r="K30" i="10"/>
  <c r="N242" i="14"/>
  <c r="M12" i="6" s="1"/>
  <c r="L12" i="6"/>
  <c r="N243" i="14"/>
  <c r="M13" i="6" s="1"/>
  <c r="L13" i="6"/>
  <c r="E26" i="14"/>
  <c r="C11" i="9" s="1"/>
  <c r="M13" i="1"/>
  <c r="M14" i="1"/>
  <c r="M16" i="1"/>
  <c r="M17" i="1"/>
  <c r="M18" i="1"/>
  <c r="M19" i="1"/>
  <c r="M20" i="1"/>
  <c r="M24" i="1"/>
  <c r="M28" i="1"/>
  <c r="M32" i="1"/>
  <c r="N5" i="14"/>
  <c r="N12" i="7" s="1"/>
  <c r="N7" i="14"/>
  <c r="N14" i="7" s="1"/>
  <c r="N8" i="14"/>
  <c r="N15" i="7" s="1"/>
  <c r="N9" i="14"/>
  <c r="N16" i="7" s="1"/>
  <c r="N10" i="14"/>
  <c r="N17" i="7" s="1"/>
  <c r="N11" i="14"/>
  <c r="K11" i="8" s="1"/>
  <c r="N12" i="14"/>
  <c r="K12" i="8" s="1"/>
  <c r="N13" i="14"/>
  <c r="K13" i="8" s="1"/>
  <c r="N14" i="14"/>
  <c r="K14" i="8" s="1"/>
  <c r="N15" i="14"/>
  <c r="N16" i="14"/>
  <c r="N26" i="14"/>
  <c r="J11" i="9" s="1"/>
  <c r="N27" i="14"/>
  <c r="L13" i="9" s="1"/>
  <c r="N28" i="14"/>
  <c r="L15" i="9" s="1"/>
  <c r="N29" i="14"/>
  <c r="L17" i="9" s="1"/>
  <c r="N30" i="14"/>
  <c r="L19" i="9" s="1"/>
  <c r="N31" i="14"/>
  <c r="L21" i="9" s="1"/>
  <c r="N32" i="14"/>
  <c r="L22" i="9" s="1"/>
  <c r="N33" i="14"/>
  <c r="N44" i="14"/>
  <c r="K11" i="10" s="1"/>
  <c r="N47" i="14"/>
  <c r="K15" i="10" s="1"/>
  <c r="N49" i="14"/>
  <c r="N51" i="14"/>
  <c r="K23" i="10" s="1"/>
  <c r="N52" i="14"/>
  <c r="K24" i="10" s="1"/>
  <c r="N53" i="14"/>
  <c r="I25" i="10" s="1"/>
  <c r="N54" i="14"/>
  <c r="N55" i="14"/>
  <c r="N56" i="14"/>
  <c r="L13" i="11" s="1"/>
  <c r="N57" i="14"/>
  <c r="L14" i="11" s="1"/>
  <c r="N60" i="14"/>
  <c r="L12" i="1" s="1"/>
  <c r="N61" i="14"/>
  <c r="N62" i="14"/>
  <c r="L13" i="1" s="1"/>
  <c r="N63" i="14"/>
  <c r="N64" i="14"/>
  <c r="N65" i="14"/>
  <c r="N66" i="14"/>
  <c r="N67" i="14"/>
  <c r="N68" i="14"/>
  <c r="N69" i="14"/>
  <c r="N70" i="14"/>
  <c r="N71" i="14"/>
  <c r="L39" i="1" s="1"/>
  <c r="N72" i="14"/>
  <c r="N73" i="14"/>
  <c r="N74" i="14"/>
  <c r="N76" i="14"/>
  <c r="N77" i="14"/>
  <c r="N78" i="14"/>
  <c r="N79" i="14"/>
  <c r="L46" i="1" s="1"/>
  <c r="N80" i="14"/>
  <c r="N81" i="14"/>
  <c r="N83" i="14"/>
  <c r="L44" i="1" s="1"/>
  <c r="N84" i="14"/>
  <c r="L26" i="1" s="1"/>
  <c r="N85" i="14"/>
  <c r="L48" i="1" s="1"/>
  <c r="N86" i="14"/>
  <c r="L30" i="1" s="1"/>
  <c r="N87" i="14"/>
  <c r="L52" i="1" s="1"/>
  <c r="N88" i="14"/>
  <c r="N89" i="14"/>
  <c r="N90" i="14"/>
  <c r="N91" i="14"/>
  <c r="N92" i="14"/>
  <c r="N95" i="14"/>
  <c r="N96" i="14"/>
  <c r="N97" i="14"/>
  <c r="N98" i="14"/>
  <c r="N99" i="14"/>
  <c r="N100" i="14"/>
  <c r="N102" i="14"/>
  <c r="N103" i="14"/>
  <c r="N104" i="14"/>
  <c r="N105" i="14"/>
  <c r="N106" i="14"/>
  <c r="N107" i="14"/>
  <c r="N108" i="14"/>
  <c r="N109" i="14"/>
  <c r="N110" i="14"/>
  <c r="N111" i="14"/>
  <c r="L11" i="3" s="1"/>
  <c r="N112" i="14"/>
  <c r="L32" i="3" s="1"/>
  <c r="N113" i="14"/>
  <c r="J12" i="3" s="1"/>
  <c r="N114" i="14"/>
  <c r="L33" i="3" s="1"/>
  <c r="N115" i="14"/>
  <c r="L13" i="3" s="1"/>
  <c r="N116" i="14"/>
  <c r="L34" i="3" s="1"/>
  <c r="N117" i="14"/>
  <c r="L14" i="3" s="1"/>
  <c r="N118" i="14"/>
  <c r="L35" i="3" s="1"/>
  <c r="N119" i="14"/>
  <c r="L15" i="3" s="1"/>
  <c r="N120" i="14"/>
  <c r="L36" i="3" s="1"/>
  <c r="N121" i="14"/>
  <c r="J16" i="3" s="1"/>
  <c r="N122" i="14"/>
  <c r="L37" i="3" s="1"/>
  <c r="N123" i="14"/>
  <c r="L17" i="3" s="1"/>
  <c r="N124" i="14"/>
  <c r="L38" i="3" s="1"/>
  <c r="N125" i="14"/>
  <c r="L18" i="3" s="1"/>
  <c r="N126" i="14"/>
  <c r="L39" i="3" s="1"/>
  <c r="N127" i="14"/>
  <c r="L19" i="3" s="1"/>
  <c r="N128" i="14"/>
  <c r="L40" i="3" s="1"/>
  <c r="N129" i="14"/>
  <c r="J23" i="3" s="1"/>
  <c r="N130" i="14"/>
  <c r="L44" i="3" s="1"/>
  <c r="N131" i="14"/>
  <c r="L27" i="3" s="1"/>
  <c r="N132" i="14"/>
  <c r="L48" i="3" s="1"/>
  <c r="N134" i="14"/>
  <c r="L42" i="3" s="1"/>
  <c r="N135" i="14"/>
  <c r="L25" i="3" s="1"/>
  <c r="N136" i="14"/>
  <c r="L46" i="3" s="1"/>
  <c r="N137" i="14"/>
  <c r="L29" i="3" s="1"/>
  <c r="N138" i="14"/>
  <c r="L50" i="3" s="1"/>
  <c r="N139" i="14"/>
  <c r="K11" i="4" s="1"/>
  <c r="N140" i="14"/>
  <c r="K32" i="4" s="1"/>
  <c r="N141" i="14"/>
  <c r="K12" i="4" s="1"/>
  <c r="N142" i="14"/>
  <c r="K33" i="4" s="1"/>
  <c r="N143" i="14"/>
  <c r="K13" i="4" s="1"/>
  <c r="N144" i="14"/>
  <c r="K34" i="4" s="1"/>
  <c r="N145" i="14"/>
  <c r="I14" i="4" s="1"/>
  <c r="N146" i="14"/>
  <c r="K35" i="4" s="1"/>
  <c r="N147" i="14"/>
  <c r="K15" i="4" s="1"/>
  <c r="N148" i="14"/>
  <c r="K36" i="4" s="1"/>
  <c r="N149" i="14"/>
  <c r="K16" i="4" s="1"/>
  <c r="N150" i="14"/>
  <c r="K37" i="4" s="1"/>
  <c r="N151" i="14"/>
  <c r="K17" i="4" s="1"/>
  <c r="N152" i="14"/>
  <c r="K38" i="4" s="1"/>
  <c r="N153" i="14"/>
  <c r="I18" i="4" s="1"/>
  <c r="N154" i="14"/>
  <c r="K39" i="4" s="1"/>
  <c r="N155" i="14"/>
  <c r="K19" i="4" s="1"/>
  <c r="N156" i="14"/>
  <c r="K40" i="4" s="1"/>
  <c r="N157" i="14"/>
  <c r="K23" i="4" s="1"/>
  <c r="N158" i="14"/>
  <c r="K44" i="4" s="1"/>
  <c r="N159" i="14"/>
  <c r="K27" i="4" s="1"/>
  <c r="N160" i="14"/>
  <c r="K48" i="4" s="1"/>
  <c r="N161" i="14"/>
  <c r="K21" i="4" s="1"/>
  <c r="N162" i="14"/>
  <c r="K42" i="4" s="1"/>
  <c r="N163" i="14"/>
  <c r="K25" i="4" s="1"/>
  <c r="N164" i="14"/>
  <c r="K46" i="4" s="1"/>
  <c r="N165" i="14"/>
  <c r="K29" i="4" s="1"/>
  <c r="N166" i="14"/>
  <c r="K50" i="4" s="1"/>
  <c r="N167" i="14"/>
  <c r="Q11" i="5" s="1"/>
  <c r="N168" i="14"/>
  <c r="Q37" i="5" s="1"/>
  <c r="N169" i="14"/>
  <c r="Q12" i="5" s="1"/>
  <c r="N170" i="14"/>
  <c r="Q38" i="5" s="1"/>
  <c r="N171" i="14"/>
  <c r="Q13" i="5" s="1"/>
  <c r="N172" i="14"/>
  <c r="Q39" i="5" s="1"/>
  <c r="N173" i="14"/>
  <c r="Q14" i="5" s="1"/>
  <c r="N174" i="14"/>
  <c r="Q40" i="5" s="1"/>
  <c r="N175" i="14"/>
  <c r="Q15" i="5" s="1"/>
  <c r="N176" i="14"/>
  <c r="Q41" i="5" s="1"/>
  <c r="N177" i="14"/>
  <c r="O16" i="5" s="1"/>
  <c r="N178" i="14"/>
  <c r="Q42" i="5" s="1"/>
  <c r="N179" i="14"/>
  <c r="Q17" i="5" s="1"/>
  <c r="N180" i="14"/>
  <c r="Q43" i="5" s="1"/>
  <c r="N181" i="14"/>
  <c r="Q18" i="5" s="1"/>
  <c r="N182" i="14"/>
  <c r="Q44" i="5" s="1"/>
  <c r="N183" i="14"/>
  <c r="Q19" i="5" s="1"/>
  <c r="N184" i="14"/>
  <c r="Q45" i="5" s="1"/>
  <c r="N185" i="14"/>
  <c r="O23" i="5" s="1"/>
  <c r="N186" i="14"/>
  <c r="Q49" i="5" s="1"/>
  <c r="N187" i="14"/>
  <c r="Q27" i="5" s="1"/>
  <c r="N188" i="14"/>
  <c r="Q53" i="5" s="1"/>
  <c r="N189" i="14"/>
  <c r="N190" i="14"/>
  <c r="N191" i="14"/>
  <c r="N192" i="14"/>
  <c r="N193" i="14"/>
  <c r="N194" i="14"/>
  <c r="N195" i="14"/>
  <c r="Q34" i="5" s="1"/>
  <c r="N196" i="14"/>
  <c r="Q60" i="5" s="1"/>
  <c r="N197" i="14"/>
  <c r="Q35" i="5" s="1"/>
  <c r="N198" i="14"/>
  <c r="Q61" i="5" s="1"/>
  <c r="N199" i="14"/>
  <c r="Y11" i="5" s="1"/>
  <c r="N200" i="14"/>
  <c r="Y12" i="5" s="1"/>
  <c r="N201" i="14"/>
  <c r="Y13" i="5" s="1"/>
  <c r="N202" i="14"/>
  <c r="Y14" i="5" s="1"/>
  <c r="N203" i="14"/>
  <c r="Y15" i="5" s="1"/>
  <c r="N204" i="14"/>
  <c r="Y16" i="5" s="1"/>
  <c r="N205" i="14"/>
  <c r="Y17" i="5" s="1"/>
  <c r="N206" i="14"/>
  <c r="Y18" i="5" s="1"/>
  <c r="N207" i="14"/>
  <c r="Y19" i="5" s="1"/>
  <c r="N208" i="14"/>
  <c r="Y20" i="5" s="1"/>
  <c r="N209" i="14"/>
  <c r="Y21" i="5" s="1"/>
  <c r="N210" i="14"/>
  <c r="Y22" i="5" s="1"/>
  <c r="N211" i="14"/>
  <c r="Y23" i="5" s="1"/>
  <c r="N212" i="14"/>
  <c r="Y24" i="5" s="1"/>
  <c r="N213" i="14"/>
  <c r="Y25" i="5" s="1"/>
  <c r="N214" i="14"/>
  <c r="Y26" i="5" s="1"/>
  <c r="N215" i="14"/>
  <c r="Y27" i="5" s="1"/>
  <c r="N216" i="14"/>
  <c r="Y28" i="5" s="1"/>
  <c r="N217" i="14"/>
  <c r="Y29" i="5" s="1"/>
  <c r="N218" i="14"/>
  <c r="Y30" i="5" s="1"/>
  <c r="N219" i="14"/>
  <c r="Y31" i="5" s="1"/>
  <c r="N220" i="14"/>
  <c r="Y32" i="5" s="1"/>
  <c r="N221" i="14"/>
  <c r="Y33" i="5" s="1"/>
  <c r="N222" i="14"/>
  <c r="Y34" i="5" s="1"/>
  <c r="N223" i="14"/>
  <c r="Y35" i="5" s="1"/>
  <c r="N224" i="14"/>
  <c r="Y36" i="5" s="1"/>
  <c r="N225" i="14"/>
  <c r="Y37" i="5" s="1"/>
  <c r="N226" i="14"/>
  <c r="Y38" i="5" s="1"/>
  <c r="N227" i="14"/>
  <c r="Y39" i="5" s="1"/>
  <c r="N228" i="14"/>
  <c r="Y40" i="5" s="1"/>
  <c r="N229" i="14"/>
  <c r="Y41" i="5" s="1"/>
  <c r="N230" i="14"/>
  <c r="Y42" i="5" s="1"/>
  <c r="N231" i="14"/>
  <c r="N232" i="14"/>
  <c r="N233" i="14"/>
  <c r="N234" i="14"/>
  <c r="N235" i="14"/>
  <c r="N236" i="14"/>
  <c r="N237" i="14"/>
  <c r="N238" i="14"/>
  <c r="N239" i="14"/>
  <c r="N240" i="14"/>
  <c r="N241" i="14"/>
  <c r="N245" i="14"/>
  <c r="M15" i="6" s="1"/>
  <c r="N246" i="14"/>
  <c r="M16" i="6" s="1"/>
  <c r="N247" i="14"/>
  <c r="M17" i="6" s="1"/>
  <c r="N248" i="14"/>
  <c r="M18" i="6" s="1"/>
  <c r="N4" i="14"/>
  <c r="N11" i="7" s="1"/>
  <c r="K26" i="16"/>
  <c r="K55" i="16"/>
  <c r="K68" i="16"/>
  <c r="N2" i="14"/>
  <c r="K33" i="20" s="1"/>
  <c r="G52" i="16"/>
  <c r="C12" i="17"/>
  <c r="D11" i="17"/>
  <c r="D12" i="11"/>
  <c r="D13" i="11"/>
  <c r="D14" i="11"/>
  <c r="D11" i="11"/>
  <c r="K12" i="17"/>
  <c r="I12" i="17"/>
  <c r="H12" i="17"/>
  <c r="G12" i="17"/>
  <c r="F12" i="17"/>
  <c r="E12" i="17"/>
  <c r="D12" i="17"/>
  <c r="K11" i="17"/>
  <c r="I11" i="17"/>
  <c r="H11" i="17"/>
  <c r="G11" i="17"/>
  <c r="F11" i="17"/>
  <c r="N6" i="14"/>
  <c r="N13" i="7" s="1"/>
  <c r="N48" i="14"/>
  <c r="N75" i="14"/>
  <c r="N101" i="14"/>
  <c r="N133" i="14"/>
  <c r="L21" i="3" s="1"/>
  <c r="K6" i="16"/>
  <c r="K11" i="16"/>
  <c r="K16" i="16"/>
  <c r="K21" i="16"/>
  <c r="K31" i="16"/>
  <c r="K37" i="16"/>
  <c r="K46" i="16"/>
  <c r="K52" i="16"/>
  <c r="K53" i="16"/>
  <c r="K54" i="16"/>
  <c r="K56" i="16"/>
  <c r="K57" i="16"/>
  <c r="K58" i="16"/>
  <c r="K59" i="16"/>
  <c r="K61" i="16"/>
  <c r="K65" i="16"/>
  <c r="K71" i="16"/>
  <c r="K74" i="16"/>
  <c r="K77" i="16"/>
  <c r="K80" i="16"/>
  <c r="L59" i="16"/>
  <c r="L54" i="16"/>
  <c r="L55" i="16"/>
  <c r="L56" i="16"/>
  <c r="L57" i="16"/>
  <c r="L58" i="16"/>
  <c r="L60" i="16"/>
  <c r="L61" i="16"/>
  <c r="L11" i="10"/>
  <c r="L53" i="16"/>
  <c r="L52" i="16"/>
  <c r="L51" i="16"/>
  <c r="L46" i="16"/>
  <c r="L31" i="16"/>
  <c r="L26" i="16"/>
  <c r="L21" i="16"/>
  <c r="L6" i="16"/>
  <c r="L16" i="16"/>
  <c r="L11" i="16"/>
  <c r="G68" i="16"/>
  <c r="G71" i="16"/>
  <c r="G74" i="16"/>
  <c r="G77" i="16"/>
  <c r="G80" i="16"/>
  <c r="G65" i="16"/>
  <c r="G53" i="16"/>
  <c r="G54" i="16"/>
  <c r="G55" i="16"/>
  <c r="G56" i="16"/>
  <c r="G57" i="16"/>
  <c r="G58" i="16"/>
  <c r="G59" i="16"/>
  <c r="G60" i="16"/>
  <c r="G61" i="16"/>
  <c r="G51" i="16"/>
  <c r="G31" i="16"/>
  <c r="G37" i="16"/>
  <c r="G11" i="16"/>
  <c r="G16" i="16"/>
  <c r="G21" i="16"/>
  <c r="G26" i="16"/>
  <c r="G6" i="16"/>
  <c r="I68" i="16"/>
  <c r="I71" i="16"/>
  <c r="I74" i="16"/>
  <c r="I77" i="16"/>
  <c r="I80" i="16"/>
  <c r="I65" i="16"/>
  <c r="I52" i="16"/>
  <c r="I53" i="16"/>
  <c r="I54" i="16"/>
  <c r="I55" i="16"/>
  <c r="I56" i="16"/>
  <c r="I57" i="16"/>
  <c r="I58" i="16"/>
  <c r="I59" i="16"/>
  <c r="I60" i="16"/>
  <c r="I61" i="16"/>
  <c r="I51" i="16"/>
  <c r="I16" i="16"/>
  <c r="I21" i="16"/>
  <c r="I26" i="16"/>
  <c r="I31" i="16"/>
  <c r="I37" i="16"/>
  <c r="I11" i="16"/>
  <c r="I6" i="16"/>
  <c r="J71" i="16"/>
  <c r="J74" i="16"/>
  <c r="J77" i="16"/>
  <c r="J80" i="16"/>
  <c r="J65" i="16"/>
  <c r="J52" i="16"/>
  <c r="J53" i="16"/>
  <c r="J54" i="16"/>
  <c r="J55" i="16"/>
  <c r="J56" i="16"/>
  <c r="J57" i="16"/>
  <c r="J58" i="16"/>
  <c r="J59" i="16"/>
  <c r="J60" i="16"/>
  <c r="K60" i="16"/>
  <c r="J61" i="16"/>
  <c r="K51" i="16"/>
  <c r="J51" i="16"/>
  <c r="J46" i="16"/>
  <c r="J31" i="16"/>
  <c r="J37" i="16"/>
  <c r="J16" i="16"/>
  <c r="J21" i="16"/>
  <c r="J26" i="16"/>
  <c r="J11" i="16"/>
  <c r="J6" i="16"/>
  <c r="C61" i="5"/>
  <c r="C35" i="5"/>
  <c r="C34" i="5"/>
  <c r="C59" i="5"/>
  <c r="C33" i="5"/>
  <c r="C58" i="5"/>
  <c r="C32" i="5"/>
  <c r="C57" i="5"/>
  <c r="C31" i="5"/>
  <c r="C27" i="5"/>
  <c r="C23" i="5"/>
  <c r="C45" i="5"/>
  <c r="C19" i="5"/>
  <c r="C44" i="5"/>
  <c r="C18" i="5"/>
  <c r="C43" i="5"/>
  <c r="C17" i="5"/>
  <c r="C42" i="5"/>
  <c r="C16" i="5"/>
  <c r="C41" i="5"/>
  <c r="C15" i="5"/>
  <c r="C40" i="5"/>
  <c r="C14" i="5"/>
  <c r="C13" i="5"/>
  <c r="C38" i="5"/>
  <c r="C12" i="5"/>
  <c r="C37" i="5"/>
  <c r="C11" i="5"/>
  <c r="C48" i="4"/>
  <c r="C27" i="4"/>
  <c r="C44" i="4"/>
  <c r="C23" i="4"/>
  <c r="C19" i="4"/>
  <c r="C39" i="4"/>
  <c r="C18" i="4"/>
  <c r="C38" i="4"/>
  <c r="C17" i="4"/>
  <c r="C37" i="4"/>
  <c r="C16" i="4"/>
  <c r="C36" i="4"/>
  <c r="C15" i="4"/>
  <c r="C14" i="4"/>
  <c r="C34" i="4"/>
  <c r="C13" i="4"/>
  <c r="C33" i="4"/>
  <c r="C12" i="4"/>
  <c r="C32" i="4"/>
  <c r="C11" i="4"/>
  <c r="C27" i="3"/>
  <c r="C44" i="3"/>
  <c r="C23" i="3"/>
  <c r="C40" i="3"/>
  <c r="C19" i="3"/>
  <c r="C39" i="3"/>
  <c r="C17" i="3"/>
  <c r="C37" i="3"/>
  <c r="C16" i="3"/>
  <c r="C36" i="3"/>
  <c r="C15" i="3"/>
  <c r="C35" i="3"/>
  <c r="C13" i="3"/>
  <c r="C12" i="3"/>
  <c r="C32" i="3"/>
  <c r="C11" i="3"/>
  <c r="E110" i="14"/>
  <c r="E109" i="14"/>
  <c r="E108" i="14"/>
  <c r="E107" i="14"/>
  <c r="E106" i="14"/>
  <c r="E105" i="14"/>
  <c r="E104" i="14"/>
  <c r="E103" i="14"/>
  <c r="E102" i="14"/>
  <c r="C23" i="2" s="1"/>
  <c r="E101" i="14"/>
  <c r="E100" i="14"/>
  <c r="E99" i="14"/>
  <c r="E98" i="14"/>
  <c r="E97" i="14"/>
  <c r="E96" i="14"/>
  <c r="E95" i="14"/>
  <c r="C52" i="1"/>
  <c r="C30" i="1"/>
  <c r="C48" i="1"/>
  <c r="C26" i="1"/>
  <c r="C44" i="1"/>
  <c r="C22" i="1"/>
  <c r="C24" i="1"/>
  <c r="C20" i="1"/>
  <c r="C41" i="1"/>
  <c r="C17" i="1"/>
  <c r="C16" i="1"/>
  <c r="C37" i="1"/>
  <c r="C15" i="1"/>
  <c r="C13" i="1"/>
  <c r="C12" i="1"/>
  <c r="E57" i="14"/>
  <c r="C14" i="11" s="1"/>
  <c r="E56" i="14"/>
  <c r="C13" i="11" s="1"/>
  <c r="E55" i="14"/>
  <c r="C12" i="11" s="1"/>
  <c r="E54" i="14"/>
  <c r="C11" i="17" s="1"/>
  <c r="E53" i="14"/>
  <c r="C25" i="10" s="1"/>
  <c r="E52" i="14"/>
  <c r="C24" i="10" s="1"/>
  <c r="E51" i="14"/>
  <c r="C23" i="10" s="1"/>
  <c r="E33" i="14"/>
  <c r="E32" i="14"/>
  <c r="C22" i="9" s="1"/>
  <c r="E31" i="14"/>
  <c r="C21" i="9" s="1"/>
  <c r="E30" i="14"/>
  <c r="C19" i="9" s="1"/>
  <c r="E29" i="14"/>
  <c r="C17" i="9" s="1"/>
  <c r="E28" i="14"/>
  <c r="C15" i="9" s="1"/>
  <c r="E27" i="14"/>
  <c r="C13" i="9" s="1"/>
  <c r="E16" i="14"/>
  <c r="E15" i="14"/>
  <c r="C15" i="8" s="1"/>
  <c r="E14" i="14"/>
  <c r="C14" i="8" s="1"/>
  <c r="E13" i="14"/>
  <c r="C13" i="8" s="1"/>
  <c r="E12" i="14"/>
  <c r="C12" i="8" s="1"/>
  <c r="E11" i="14"/>
  <c r="C11" i="8" s="1"/>
  <c r="E10" i="14"/>
  <c r="C17" i="7" s="1"/>
  <c r="E9" i="14"/>
  <c r="C16" i="7" s="1"/>
  <c r="E8" i="14"/>
  <c r="C15" i="7" s="1"/>
  <c r="E7" i="14"/>
  <c r="C14" i="7" s="1"/>
  <c r="E6" i="14"/>
  <c r="C13" i="7" s="1"/>
  <c r="P63" i="13"/>
  <c r="O63" i="13"/>
  <c r="N63" i="13"/>
  <c r="G63" i="13"/>
  <c r="I63" i="13"/>
  <c r="J63" i="13" s="1"/>
  <c r="P62" i="13"/>
  <c r="O62" i="13"/>
  <c r="N62" i="13"/>
  <c r="G62" i="13"/>
  <c r="H62" i="13"/>
  <c r="P61" i="13"/>
  <c r="O61" i="13"/>
  <c r="N61" i="13"/>
  <c r="G61" i="13"/>
  <c r="I61" i="13"/>
  <c r="J61" i="13" s="1"/>
  <c r="P60" i="13"/>
  <c r="O60" i="13"/>
  <c r="N60" i="13"/>
  <c r="G60" i="13"/>
  <c r="H60" i="13"/>
  <c r="P59" i="13"/>
  <c r="O59" i="13"/>
  <c r="N59" i="13"/>
  <c r="G59" i="13"/>
  <c r="I59" i="13"/>
  <c r="J59" i="13" s="1"/>
  <c r="P58" i="13"/>
  <c r="O58" i="13"/>
  <c r="N58" i="13"/>
  <c r="G58" i="13"/>
  <c r="I58" i="13"/>
  <c r="J58" i="13" s="1"/>
  <c r="P57" i="13"/>
  <c r="O57" i="13"/>
  <c r="N57" i="13"/>
  <c r="G57" i="13"/>
  <c r="I57" i="13"/>
  <c r="J57" i="13" s="1"/>
  <c r="P56" i="13"/>
  <c r="O56" i="13"/>
  <c r="N56" i="13"/>
  <c r="G56" i="13"/>
  <c r="I56" i="13"/>
  <c r="J56" i="13" s="1"/>
  <c r="P55" i="13"/>
  <c r="O55" i="13"/>
  <c r="N55" i="13"/>
  <c r="G55" i="13"/>
  <c r="I55" i="13"/>
  <c r="J55" i="13" s="1"/>
  <c r="P54" i="13"/>
  <c r="O54" i="13"/>
  <c r="N54" i="13"/>
  <c r="G54" i="13"/>
  <c r="H54" i="13"/>
  <c r="P53" i="13"/>
  <c r="O53" i="13"/>
  <c r="N53" i="13"/>
  <c r="G53" i="13"/>
  <c r="I53" i="13"/>
  <c r="J53" i="13" s="1"/>
  <c r="P52" i="13"/>
  <c r="O52" i="13"/>
  <c r="N52" i="13"/>
  <c r="G52" i="13"/>
  <c r="H52" i="13"/>
  <c r="P51" i="13"/>
  <c r="O51" i="13"/>
  <c r="N51" i="13"/>
  <c r="G51" i="13"/>
  <c r="I51" i="13"/>
  <c r="J51" i="13" s="1"/>
  <c r="P50" i="13"/>
  <c r="O50" i="13"/>
  <c r="N50" i="13"/>
  <c r="G50" i="13"/>
  <c r="I50" i="13"/>
  <c r="J50" i="13" s="1"/>
  <c r="P49" i="13"/>
  <c r="O49" i="13"/>
  <c r="N49" i="13"/>
  <c r="G49" i="13"/>
  <c r="I49" i="13"/>
  <c r="J49" i="13" s="1"/>
  <c r="P48" i="13"/>
  <c r="O48" i="13"/>
  <c r="N48" i="13"/>
  <c r="G48" i="13"/>
  <c r="I48" i="13"/>
  <c r="J48" i="13" s="1"/>
  <c r="P47" i="13"/>
  <c r="O47" i="13"/>
  <c r="N47" i="13"/>
  <c r="G47" i="13"/>
  <c r="I47" i="13"/>
  <c r="J47" i="13" s="1"/>
  <c r="P46" i="13"/>
  <c r="O46" i="13"/>
  <c r="N46" i="13"/>
  <c r="G46" i="13"/>
  <c r="H46" i="13"/>
  <c r="P45" i="13"/>
  <c r="O45" i="13"/>
  <c r="N45" i="13"/>
  <c r="G45" i="13"/>
  <c r="I45" i="13"/>
  <c r="J45" i="13" s="1"/>
  <c r="P44" i="13"/>
  <c r="O44" i="13"/>
  <c r="N44" i="13"/>
  <c r="G44" i="13"/>
  <c r="H44" i="13"/>
  <c r="P43" i="13"/>
  <c r="O43" i="13"/>
  <c r="N43" i="13"/>
  <c r="G43" i="13"/>
  <c r="I43" i="13"/>
  <c r="J43" i="13" s="1"/>
  <c r="P42" i="13"/>
  <c r="O42" i="13"/>
  <c r="N42" i="13"/>
  <c r="G42" i="13"/>
  <c r="I42" i="13"/>
  <c r="J42" i="13" s="1"/>
  <c r="P41" i="13"/>
  <c r="O41" i="13"/>
  <c r="N41" i="13"/>
  <c r="G41" i="13"/>
  <c r="I41" i="13"/>
  <c r="J41" i="13" s="1"/>
  <c r="P40" i="13"/>
  <c r="O40" i="13"/>
  <c r="N40" i="13"/>
  <c r="G40" i="13"/>
  <c r="I40" i="13"/>
  <c r="J40" i="13" s="1"/>
  <c r="P39" i="13"/>
  <c r="O39" i="13"/>
  <c r="N39" i="13"/>
  <c r="G39" i="13"/>
  <c r="I39" i="13"/>
  <c r="J39" i="13" s="1"/>
  <c r="P38" i="13"/>
  <c r="O38" i="13"/>
  <c r="N38" i="13"/>
  <c r="G38" i="13"/>
  <c r="H38" i="13"/>
  <c r="P37" i="13"/>
  <c r="O37" i="13"/>
  <c r="N37" i="13"/>
  <c r="G37" i="13"/>
  <c r="I37" i="13"/>
  <c r="J37" i="13" s="1"/>
  <c r="P36" i="13"/>
  <c r="O36" i="13"/>
  <c r="N36" i="13"/>
  <c r="G36" i="13"/>
  <c r="H36" i="13"/>
  <c r="P35" i="13"/>
  <c r="O35" i="13"/>
  <c r="N35" i="13"/>
  <c r="G35" i="13"/>
  <c r="I35" i="13"/>
  <c r="J35" i="13" s="1"/>
  <c r="P34" i="13"/>
  <c r="O34" i="13"/>
  <c r="N34" i="13"/>
  <c r="G34" i="13"/>
  <c r="I34" i="13"/>
  <c r="J34" i="13" s="1"/>
  <c r="P33" i="13"/>
  <c r="O33" i="13"/>
  <c r="N33" i="13"/>
  <c r="G33" i="13"/>
  <c r="I33" i="13"/>
  <c r="J33" i="13" s="1"/>
  <c r="P32" i="13"/>
  <c r="O32" i="13"/>
  <c r="N32" i="13"/>
  <c r="G32" i="13"/>
  <c r="I32" i="13"/>
  <c r="J32" i="13" s="1"/>
  <c r="P31" i="13"/>
  <c r="O31" i="13"/>
  <c r="N31" i="13"/>
  <c r="G31" i="13"/>
  <c r="I31" i="13"/>
  <c r="J31" i="13" s="1"/>
  <c r="P30" i="13"/>
  <c r="O30" i="13"/>
  <c r="N30" i="13"/>
  <c r="G30" i="13"/>
  <c r="H30" i="13"/>
  <c r="P29" i="13"/>
  <c r="O29" i="13"/>
  <c r="N29" i="13"/>
  <c r="G29" i="13"/>
  <c r="I29" i="13"/>
  <c r="J29" i="13" s="1"/>
  <c r="P28" i="13"/>
  <c r="O28" i="13"/>
  <c r="N28" i="13"/>
  <c r="G28" i="13"/>
  <c r="H28" i="13"/>
  <c r="P27" i="13"/>
  <c r="O27" i="13"/>
  <c r="N27" i="13"/>
  <c r="G27" i="13"/>
  <c r="I27" i="13"/>
  <c r="J27" i="13" s="1"/>
  <c r="P26" i="13"/>
  <c r="O26" i="13"/>
  <c r="N26" i="13"/>
  <c r="G26" i="13"/>
  <c r="I26" i="13"/>
  <c r="J26" i="13" s="1"/>
  <c r="P25" i="13"/>
  <c r="O25" i="13"/>
  <c r="N25" i="13"/>
  <c r="G25" i="13"/>
  <c r="I25" i="13"/>
  <c r="J25" i="13" s="1"/>
  <c r="P24" i="13"/>
  <c r="O24" i="13"/>
  <c r="N24" i="13"/>
  <c r="G24" i="13"/>
  <c r="I24" i="13"/>
  <c r="J24" i="13" s="1"/>
  <c r="P23" i="13"/>
  <c r="O23" i="13"/>
  <c r="N23" i="13"/>
  <c r="G23" i="13"/>
  <c r="I23" i="13"/>
  <c r="J23" i="13" s="1"/>
  <c r="P22" i="13"/>
  <c r="O22" i="13"/>
  <c r="N22" i="13"/>
  <c r="G22" i="13"/>
  <c r="H22" i="13"/>
  <c r="P21" i="13"/>
  <c r="O21" i="13"/>
  <c r="N21" i="13"/>
  <c r="G21" i="13"/>
  <c r="I21" i="13"/>
  <c r="J21" i="13" s="1"/>
  <c r="P20" i="13"/>
  <c r="O20" i="13"/>
  <c r="N20" i="13"/>
  <c r="G20" i="13"/>
  <c r="H20" i="13"/>
  <c r="P19" i="13"/>
  <c r="O19" i="13"/>
  <c r="N19" i="13"/>
  <c r="G19" i="13"/>
  <c r="I19" i="13"/>
  <c r="J19" i="13" s="1"/>
  <c r="P18" i="13"/>
  <c r="O18" i="13"/>
  <c r="N18" i="13"/>
  <c r="G18" i="13"/>
  <c r="I18" i="13"/>
  <c r="J18" i="13" s="1"/>
  <c r="P17" i="13"/>
  <c r="O17" i="13"/>
  <c r="N17" i="13"/>
  <c r="G17" i="13"/>
  <c r="I17" i="13"/>
  <c r="J17" i="13" s="1"/>
  <c r="P16" i="13"/>
  <c r="O16" i="13"/>
  <c r="N16" i="13"/>
  <c r="G16" i="13"/>
  <c r="I16" i="13"/>
  <c r="J16" i="13" s="1"/>
  <c r="P15" i="13"/>
  <c r="O15" i="13"/>
  <c r="N15" i="13"/>
  <c r="G15" i="13"/>
  <c r="I15" i="13"/>
  <c r="J15" i="13" s="1"/>
  <c r="P14" i="13"/>
  <c r="O14" i="13"/>
  <c r="N14" i="13"/>
  <c r="G14" i="13"/>
  <c r="H14" i="13"/>
  <c r="P13" i="13"/>
  <c r="O13" i="13"/>
  <c r="N13" i="13"/>
  <c r="M13" i="13"/>
  <c r="L13" i="13"/>
  <c r="K13" i="13"/>
  <c r="G13" i="13"/>
  <c r="E13" i="13"/>
  <c r="D13" i="13"/>
  <c r="I13" i="13" s="1"/>
  <c r="J13" i="13" s="1"/>
  <c r="P12" i="13"/>
  <c r="O12" i="13"/>
  <c r="N12" i="13"/>
  <c r="M12" i="13"/>
  <c r="L12" i="13"/>
  <c r="K12" i="13"/>
  <c r="G12" i="13"/>
  <c r="E12" i="13"/>
  <c r="D12" i="13"/>
  <c r="H12" i="13" s="1"/>
  <c r="P11" i="13"/>
  <c r="O11" i="13"/>
  <c r="N11" i="13"/>
  <c r="M11" i="13"/>
  <c r="L11" i="13"/>
  <c r="K11" i="13"/>
  <c r="G11" i="13"/>
  <c r="D11" i="13"/>
  <c r="I11" i="13" s="1"/>
  <c r="J11" i="13" s="1"/>
  <c r="C11" i="13"/>
  <c r="M14" i="11"/>
  <c r="K14" i="11"/>
  <c r="J14" i="11"/>
  <c r="I14" i="11"/>
  <c r="H14" i="11"/>
  <c r="G14" i="11"/>
  <c r="F14" i="11"/>
  <c r="E14" i="11"/>
  <c r="M13" i="11"/>
  <c r="K13" i="11"/>
  <c r="J13" i="11"/>
  <c r="I13" i="11"/>
  <c r="H13" i="11"/>
  <c r="G13" i="11"/>
  <c r="F13" i="11"/>
  <c r="E13" i="11"/>
  <c r="M12" i="11"/>
  <c r="K12" i="11"/>
  <c r="J12" i="11"/>
  <c r="I12" i="11"/>
  <c r="H12" i="11"/>
  <c r="G12" i="11"/>
  <c r="F12" i="11"/>
  <c r="E12" i="11"/>
  <c r="M11" i="11"/>
  <c r="K11" i="11"/>
  <c r="J11" i="11"/>
  <c r="I11" i="11"/>
  <c r="H11" i="11"/>
  <c r="G11" i="11"/>
  <c r="F11" i="11"/>
  <c r="E11" i="11"/>
  <c r="J29" i="10"/>
  <c r="I29" i="10"/>
  <c r="C29" i="10"/>
  <c r="L25" i="10"/>
  <c r="J25" i="10"/>
  <c r="H25" i="10"/>
  <c r="G25" i="10"/>
  <c r="F25" i="10"/>
  <c r="E25" i="10"/>
  <c r="D25" i="10"/>
  <c r="L24" i="10"/>
  <c r="J24" i="10"/>
  <c r="I24" i="10"/>
  <c r="H24" i="10"/>
  <c r="G24" i="10"/>
  <c r="F24" i="10"/>
  <c r="E24" i="10"/>
  <c r="D24" i="10"/>
  <c r="L23" i="10"/>
  <c r="J23" i="10"/>
  <c r="I23" i="10"/>
  <c r="H23" i="10"/>
  <c r="G23" i="10"/>
  <c r="F23" i="10"/>
  <c r="E23" i="10"/>
  <c r="D23" i="10"/>
  <c r="L19" i="10"/>
  <c r="I19" i="10"/>
  <c r="H19" i="10"/>
  <c r="G19" i="10"/>
  <c r="F19" i="10"/>
  <c r="D19" i="10"/>
  <c r="C19" i="10"/>
  <c r="L17" i="10"/>
  <c r="K17" i="10"/>
  <c r="J17" i="10"/>
  <c r="I17" i="10"/>
  <c r="H17" i="10"/>
  <c r="G17" i="10"/>
  <c r="F17" i="10"/>
  <c r="E17" i="10"/>
  <c r="D17" i="10"/>
  <c r="C17" i="10"/>
  <c r="L15" i="10"/>
  <c r="J15" i="10"/>
  <c r="I15" i="10"/>
  <c r="H15" i="10"/>
  <c r="G15" i="10"/>
  <c r="F15" i="10"/>
  <c r="E15" i="10"/>
  <c r="D15" i="10"/>
  <c r="C15" i="10"/>
  <c r="L13" i="10"/>
  <c r="J13" i="10"/>
  <c r="I13" i="10"/>
  <c r="H13" i="10"/>
  <c r="G13" i="10"/>
  <c r="F13" i="10"/>
  <c r="E13" i="10"/>
  <c r="D13" i="10"/>
  <c r="J11" i="10"/>
  <c r="I11" i="10"/>
  <c r="H11" i="10"/>
  <c r="G11" i="10"/>
  <c r="F11" i="10"/>
  <c r="E11" i="10"/>
  <c r="D11" i="10"/>
  <c r="C11" i="10"/>
  <c r="M24" i="9"/>
  <c r="K24" i="9"/>
  <c r="J24" i="9"/>
  <c r="H24" i="9"/>
  <c r="G24" i="9"/>
  <c r="F24" i="9"/>
  <c r="E24" i="9"/>
  <c r="D24" i="9"/>
  <c r="M22" i="9"/>
  <c r="K22" i="9"/>
  <c r="J22" i="9"/>
  <c r="H22" i="9"/>
  <c r="G22" i="9"/>
  <c r="F22" i="9"/>
  <c r="E22" i="9"/>
  <c r="D22" i="9"/>
  <c r="M21" i="9"/>
  <c r="J21" i="9"/>
  <c r="H21" i="9"/>
  <c r="G21" i="9"/>
  <c r="F21" i="9"/>
  <c r="E21" i="9"/>
  <c r="D21" i="9"/>
  <c r="M19" i="9"/>
  <c r="K19" i="9"/>
  <c r="J19" i="9"/>
  <c r="H19" i="9"/>
  <c r="G19" i="9"/>
  <c r="F19" i="9"/>
  <c r="E19" i="9"/>
  <c r="D19" i="9"/>
  <c r="M17" i="9"/>
  <c r="K17" i="9"/>
  <c r="J17" i="9"/>
  <c r="H17" i="9"/>
  <c r="G17" i="9"/>
  <c r="F17" i="9"/>
  <c r="E17" i="9"/>
  <c r="D17" i="9"/>
  <c r="M15" i="9"/>
  <c r="K15" i="9"/>
  <c r="J15" i="9"/>
  <c r="H15" i="9"/>
  <c r="G15" i="9"/>
  <c r="F15" i="9"/>
  <c r="E15" i="9"/>
  <c r="D15" i="9"/>
  <c r="M13" i="9"/>
  <c r="J13" i="9"/>
  <c r="H13" i="9"/>
  <c r="G13" i="9"/>
  <c r="F13" i="9"/>
  <c r="E13" i="9"/>
  <c r="D13" i="9"/>
  <c r="M11" i="9"/>
  <c r="K11" i="9"/>
  <c r="H11" i="9"/>
  <c r="G11" i="9"/>
  <c r="F11" i="9"/>
  <c r="E11" i="9"/>
  <c r="D11" i="9"/>
  <c r="L17" i="8"/>
  <c r="J17" i="8"/>
  <c r="I17" i="8"/>
  <c r="H17" i="8"/>
  <c r="G17" i="8"/>
  <c r="F17" i="8"/>
  <c r="E17" i="8"/>
  <c r="D17" i="8"/>
  <c r="L15" i="8"/>
  <c r="J15" i="8"/>
  <c r="I15" i="8"/>
  <c r="H15" i="8"/>
  <c r="G15" i="8"/>
  <c r="F15" i="8"/>
  <c r="E15" i="8"/>
  <c r="D15" i="8"/>
  <c r="L14" i="8"/>
  <c r="J14" i="8"/>
  <c r="I14" i="8"/>
  <c r="H14" i="8"/>
  <c r="G14" i="8"/>
  <c r="F14" i="8"/>
  <c r="E14" i="8"/>
  <c r="D14" i="8"/>
  <c r="L13" i="8"/>
  <c r="J13" i="8"/>
  <c r="I13" i="8"/>
  <c r="H13" i="8"/>
  <c r="G13" i="8"/>
  <c r="F13" i="8"/>
  <c r="E13" i="8"/>
  <c r="D13" i="8"/>
  <c r="L12" i="8"/>
  <c r="J12" i="8"/>
  <c r="I12" i="8"/>
  <c r="H12" i="8"/>
  <c r="G12" i="8"/>
  <c r="F12" i="8"/>
  <c r="E12" i="8"/>
  <c r="D12" i="8"/>
  <c r="L11" i="8"/>
  <c r="I11" i="8"/>
  <c r="H11" i="8"/>
  <c r="G11" i="8"/>
  <c r="F11" i="8"/>
  <c r="E11" i="8"/>
  <c r="D11" i="8"/>
  <c r="O21" i="7"/>
  <c r="M21" i="7"/>
  <c r="L21" i="7"/>
  <c r="O17" i="7"/>
  <c r="M17" i="7"/>
  <c r="L17" i="7"/>
  <c r="I17" i="7"/>
  <c r="H17" i="7"/>
  <c r="G17" i="7"/>
  <c r="F17" i="7"/>
  <c r="E17" i="7"/>
  <c r="O16" i="7"/>
  <c r="M16" i="7"/>
  <c r="L16" i="7"/>
  <c r="I16" i="7"/>
  <c r="H16" i="7"/>
  <c r="G16" i="7"/>
  <c r="F16" i="7"/>
  <c r="E16" i="7"/>
  <c r="O15" i="7"/>
  <c r="M15" i="7"/>
  <c r="L15" i="7"/>
  <c r="I15" i="7"/>
  <c r="H15" i="7"/>
  <c r="G15" i="7"/>
  <c r="F15" i="7"/>
  <c r="E15" i="7"/>
  <c r="O14" i="7"/>
  <c r="L14" i="7"/>
  <c r="I14" i="7"/>
  <c r="H14" i="7"/>
  <c r="G14" i="7"/>
  <c r="F14" i="7"/>
  <c r="E14" i="7"/>
  <c r="O13" i="7"/>
  <c r="M13" i="7"/>
  <c r="L13" i="7"/>
  <c r="I13" i="7"/>
  <c r="H13" i="7"/>
  <c r="G13" i="7"/>
  <c r="F13" i="7"/>
  <c r="E13" i="7"/>
  <c r="O12" i="7"/>
  <c r="M12" i="7"/>
  <c r="L12" i="7"/>
  <c r="I12" i="7"/>
  <c r="H12" i="7"/>
  <c r="G12" i="7"/>
  <c r="F12" i="7"/>
  <c r="E12" i="7"/>
  <c r="C12" i="7"/>
  <c r="O11" i="7"/>
  <c r="M11" i="7"/>
  <c r="L11" i="7"/>
  <c r="I11" i="7"/>
  <c r="H11" i="7"/>
  <c r="G11" i="7"/>
  <c r="F11" i="7"/>
  <c r="E11" i="7"/>
  <c r="C11" i="7"/>
  <c r="N18" i="6"/>
  <c r="L18" i="6"/>
  <c r="N17" i="6"/>
  <c r="L17" i="6"/>
  <c r="N16" i="6"/>
  <c r="L16" i="6"/>
  <c r="N15" i="6"/>
  <c r="R61" i="5"/>
  <c r="P61" i="5"/>
  <c r="I61" i="5"/>
  <c r="H61" i="5"/>
  <c r="G61" i="5"/>
  <c r="F61" i="5"/>
  <c r="E61" i="5"/>
  <c r="R60" i="5"/>
  <c r="P60" i="5"/>
  <c r="O60" i="5"/>
  <c r="I60" i="5"/>
  <c r="H60" i="5"/>
  <c r="G60" i="5"/>
  <c r="F60" i="5"/>
  <c r="E60" i="5"/>
  <c r="C60" i="5"/>
  <c r="R59" i="5"/>
  <c r="O59" i="5"/>
  <c r="I59" i="5"/>
  <c r="H59" i="5"/>
  <c r="G59" i="5"/>
  <c r="F59" i="5"/>
  <c r="E59" i="5"/>
  <c r="R58" i="5"/>
  <c r="P58" i="5"/>
  <c r="O58" i="5"/>
  <c r="I58" i="5"/>
  <c r="H58" i="5"/>
  <c r="G58" i="5"/>
  <c r="F58" i="5"/>
  <c r="E58" i="5"/>
  <c r="R57" i="5"/>
  <c r="O57" i="5"/>
  <c r="I57" i="5"/>
  <c r="H57" i="5"/>
  <c r="G57" i="5"/>
  <c r="F57" i="5"/>
  <c r="E57" i="5"/>
  <c r="R53" i="5"/>
  <c r="P53" i="5"/>
  <c r="O53" i="5"/>
  <c r="I53" i="5"/>
  <c r="H53" i="5"/>
  <c r="G53" i="5"/>
  <c r="F53" i="5"/>
  <c r="E53" i="5"/>
  <c r="C53" i="5"/>
  <c r="R49" i="5"/>
  <c r="O49" i="5"/>
  <c r="I49" i="5"/>
  <c r="H49" i="5"/>
  <c r="G49" i="5"/>
  <c r="F49" i="5"/>
  <c r="E49" i="5"/>
  <c r="C49" i="5"/>
  <c r="R45" i="5"/>
  <c r="P45" i="5"/>
  <c r="O45" i="5"/>
  <c r="I45" i="5"/>
  <c r="H45" i="5"/>
  <c r="G45" i="5"/>
  <c r="F45" i="5"/>
  <c r="E45" i="5"/>
  <c r="R44" i="5"/>
  <c r="O44" i="5"/>
  <c r="I44" i="5"/>
  <c r="H44" i="5"/>
  <c r="G44" i="5"/>
  <c r="F44" i="5"/>
  <c r="E44" i="5"/>
  <c r="R43" i="5"/>
  <c r="P43" i="5"/>
  <c r="O43" i="5"/>
  <c r="I43" i="5"/>
  <c r="H43" i="5"/>
  <c r="G43" i="5"/>
  <c r="F43" i="5"/>
  <c r="E43" i="5"/>
  <c r="R42" i="5"/>
  <c r="O42" i="5"/>
  <c r="I42" i="5"/>
  <c r="H42" i="5"/>
  <c r="G42" i="5"/>
  <c r="F42" i="5"/>
  <c r="E42" i="5"/>
  <c r="R41" i="5"/>
  <c r="P41" i="5"/>
  <c r="O41" i="5"/>
  <c r="I41" i="5"/>
  <c r="H41" i="5"/>
  <c r="G41" i="5"/>
  <c r="F41" i="5"/>
  <c r="E41" i="5"/>
  <c r="R40" i="5"/>
  <c r="O40" i="5"/>
  <c r="I40" i="5"/>
  <c r="H40" i="5"/>
  <c r="G40" i="5"/>
  <c r="F40" i="5"/>
  <c r="E40" i="5"/>
  <c r="R39" i="5"/>
  <c r="P39" i="5"/>
  <c r="O39" i="5"/>
  <c r="I39" i="5"/>
  <c r="H39" i="5"/>
  <c r="G39" i="5"/>
  <c r="F39" i="5"/>
  <c r="E39" i="5"/>
  <c r="C39" i="5"/>
  <c r="R38" i="5"/>
  <c r="O38" i="5"/>
  <c r="I38" i="5"/>
  <c r="H38" i="5"/>
  <c r="G38" i="5"/>
  <c r="F38" i="5"/>
  <c r="E38" i="5"/>
  <c r="R37" i="5"/>
  <c r="P37" i="5"/>
  <c r="O37" i="5"/>
  <c r="I37" i="5"/>
  <c r="H37" i="5"/>
  <c r="G37" i="5"/>
  <c r="F37" i="5"/>
  <c r="E37" i="5"/>
  <c r="R35" i="5"/>
  <c r="P35" i="5"/>
  <c r="O35" i="5"/>
  <c r="I35" i="5"/>
  <c r="H35" i="5"/>
  <c r="G35" i="5"/>
  <c r="F35" i="5"/>
  <c r="E35" i="5"/>
  <c r="R34" i="5"/>
  <c r="P34" i="5"/>
  <c r="O34" i="5"/>
  <c r="I34" i="5"/>
  <c r="H34" i="5"/>
  <c r="G34" i="5"/>
  <c r="F34" i="5"/>
  <c r="E34" i="5"/>
  <c r="R33" i="5"/>
  <c r="P33" i="5"/>
  <c r="I33" i="5"/>
  <c r="H33" i="5"/>
  <c r="G33" i="5"/>
  <c r="F33" i="5"/>
  <c r="E33" i="5"/>
  <c r="R32" i="5"/>
  <c r="P32" i="5"/>
  <c r="O32" i="5"/>
  <c r="I32" i="5"/>
  <c r="H32" i="5"/>
  <c r="G32" i="5"/>
  <c r="F32" i="5"/>
  <c r="E32" i="5"/>
  <c r="R31" i="5"/>
  <c r="P31" i="5"/>
  <c r="O31" i="5"/>
  <c r="I31" i="5"/>
  <c r="H31" i="5"/>
  <c r="G31" i="5"/>
  <c r="F31" i="5"/>
  <c r="E31" i="5"/>
  <c r="R27" i="5"/>
  <c r="P27" i="5"/>
  <c r="O27" i="5"/>
  <c r="I27" i="5"/>
  <c r="H27" i="5"/>
  <c r="G27" i="5"/>
  <c r="F27" i="5"/>
  <c r="E27" i="5"/>
  <c r="R23" i="5"/>
  <c r="P23" i="5"/>
  <c r="I23" i="5"/>
  <c r="H23" i="5"/>
  <c r="G23" i="5"/>
  <c r="F23" i="5"/>
  <c r="E23" i="5"/>
  <c r="Z19" i="5"/>
  <c r="X19" i="5"/>
  <c r="W19" i="5"/>
  <c r="V19" i="5"/>
  <c r="U19" i="5"/>
  <c r="R19" i="5"/>
  <c r="P19" i="5"/>
  <c r="O19" i="5"/>
  <c r="I19" i="5"/>
  <c r="H19" i="5"/>
  <c r="G19" i="5"/>
  <c r="F19" i="5"/>
  <c r="E19" i="5"/>
  <c r="Z18" i="5"/>
  <c r="X18" i="5"/>
  <c r="W18" i="5"/>
  <c r="V18" i="5"/>
  <c r="U18" i="5"/>
  <c r="R18" i="5"/>
  <c r="P18" i="5"/>
  <c r="O18" i="5"/>
  <c r="I18" i="5"/>
  <c r="H18" i="5"/>
  <c r="G18" i="5"/>
  <c r="F18" i="5"/>
  <c r="E18" i="5"/>
  <c r="Z17" i="5"/>
  <c r="X17" i="5"/>
  <c r="W17" i="5"/>
  <c r="V17" i="5"/>
  <c r="U17" i="5"/>
  <c r="R17" i="5"/>
  <c r="P17" i="5"/>
  <c r="O17" i="5"/>
  <c r="I17" i="5"/>
  <c r="H17" i="5"/>
  <c r="G17" i="5"/>
  <c r="F17" i="5"/>
  <c r="E17" i="5"/>
  <c r="Z16" i="5"/>
  <c r="X16" i="5"/>
  <c r="W16" i="5"/>
  <c r="V16" i="5"/>
  <c r="U16" i="5"/>
  <c r="R16" i="5"/>
  <c r="P16" i="5"/>
  <c r="I16" i="5"/>
  <c r="H16" i="5"/>
  <c r="G16" i="5"/>
  <c r="F16" i="5"/>
  <c r="E16" i="5"/>
  <c r="Z15" i="5"/>
  <c r="X15" i="5"/>
  <c r="W15" i="5"/>
  <c r="V15" i="5"/>
  <c r="U15" i="5"/>
  <c r="R15" i="5"/>
  <c r="P15" i="5"/>
  <c r="O15" i="5"/>
  <c r="I15" i="5"/>
  <c r="H15" i="5"/>
  <c r="G15" i="5"/>
  <c r="F15" i="5"/>
  <c r="E15" i="5"/>
  <c r="Z14" i="5"/>
  <c r="W14" i="5"/>
  <c r="V14" i="5"/>
  <c r="U14" i="5"/>
  <c r="R14" i="5"/>
  <c r="P14" i="5"/>
  <c r="O14" i="5"/>
  <c r="I14" i="5"/>
  <c r="H14" i="5"/>
  <c r="G14" i="5"/>
  <c r="F14" i="5"/>
  <c r="E14" i="5"/>
  <c r="Z13" i="5"/>
  <c r="X13" i="5"/>
  <c r="W13" i="5"/>
  <c r="V13" i="5"/>
  <c r="U13" i="5"/>
  <c r="R13" i="5"/>
  <c r="P13" i="5"/>
  <c r="O13" i="5"/>
  <c r="I13" i="5"/>
  <c r="H13" i="5"/>
  <c r="G13" i="5"/>
  <c r="F13" i="5"/>
  <c r="E13" i="5"/>
  <c r="Z12" i="5"/>
  <c r="X12" i="5"/>
  <c r="W12" i="5"/>
  <c r="V12" i="5"/>
  <c r="U12" i="5"/>
  <c r="R12" i="5"/>
  <c r="P12" i="5"/>
  <c r="O12" i="5"/>
  <c r="I12" i="5"/>
  <c r="H12" i="5"/>
  <c r="G12" i="5"/>
  <c r="F12" i="5"/>
  <c r="E12" i="5"/>
  <c r="Z11" i="5"/>
  <c r="X11" i="5"/>
  <c r="W11" i="5"/>
  <c r="V11" i="5"/>
  <c r="U11" i="5"/>
  <c r="R11" i="5"/>
  <c r="P11" i="5"/>
  <c r="O11" i="5"/>
  <c r="I11" i="5"/>
  <c r="H11" i="5"/>
  <c r="G11" i="5"/>
  <c r="F11" i="5"/>
  <c r="E11" i="5"/>
  <c r="L48" i="4"/>
  <c r="J48" i="4"/>
  <c r="F48" i="4"/>
  <c r="E48" i="4"/>
  <c r="D48" i="4"/>
  <c r="L44" i="4"/>
  <c r="J44" i="4"/>
  <c r="F44" i="4"/>
  <c r="E44" i="4"/>
  <c r="D44" i="4"/>
  <c r="L40" i="4"/>
  <c r="J40" i="4"/>
  <c r="F40" i="4"/>
  <c r="E40" i="4"/>
  <c r="D40" i="4"/>
  <c r="C40" i="4"/>
  <c r="L39" i="4"/>
  <c r="F39" i="4"/>
  <c r="E39" i="4"/>
  <c r="D39" i="4"/>
  <c r="L38" i="4"/>
  <c r="J38" i="4"/>
  <c r="F38" i="4"/>
  <c r="E38" i="4"/>
  <c r="D38" i="4"/>
  <c r="L37" i="4"/>
  <c r="F37" i="4"/>
  <c r="E37" i="4"/>
  <c r="D37" i="4"/>
  <c r="L36" i="4"/>
  <c r="J36" i="4"/>
  <c r="F36" i="4"/>
  <c r="E36" i="4"/>
  <c r="D36" i="4"/>
  <c r="L35" i="4"/>
  <c r="F35" i="4"/>
  <c r="E35" i="4"/>
  <c r="D35" i="4"/>
  <c r="C35" i="4"/>
  <c r="L34" i="4"/>
  <c r="J34" i="4"/>
  <c r="F34" i="4"/>
  <c r="E34" i="4"/>
  <c r="D34" i="4"/>
  <c r="L33" i="4"/>
  <c r="F33" i="4"/>
  <c r="E33" i="4"/>
  <c r="D33" i="4"/>
  <c r="L32" i="4"/>
  <c r="J32" i="4"/>
  <c r="I32" i="4"/>
  <c r="H32" i="4"/>
  <c r="G32" i="4"/>
  <c r="F32" i="4"/>
  <c r="E32" i="4"/>
  <c r="D32" i="4"/>
  <c r="L27" i="4"/>
  <c r="J27" i="4"/>
  <c r="I27" i="4"/>
  <c r="H27" i="4"/>
  <c r="G27" i="4"/>
  <c r="F27" i="4"/>
  <c r="E27" i="4"/>
  <c r="D27" i="4"/>
  <c r="L23" i="4"/>
  <c r="J23" i="4"/>
  <c r="I23" i="4"/>
  <c r="H23" i="4"/>
  <c r="G23" i="4"/>
  <c r="F23" i="4"/>
  <c r="E23" i="4"/>
  <c r="D23" i="4"/>
  <c r="L19" i="4"/>
  <c r="J19" i="4"/>
  <c r="I19" i="4"/>
  <c r="H19" i="4"/>
  <c r="G19" i="4"/>
  <c r="F19" i="4"/>
  <c r="E19" i="4"/>
  <c r="D19" i="4"/>
  <c r="L18" i="4"/>
  <c r="J18" i="4"/>
  <c r="H18" i="4"/>
  <c r="G18" i="4"/>
  <c r="F18" i="4"/>
  <c r="E18" i="4"/>
  <c r="D18" i="4"/>
  <c r="L17" i="4"/>
  <c r="J17" i="4"/>
  <c r="I17" i="4"/>
  <c r="H17" i="4"/>
  <c r="G17" i="4"/>
  <c r="F17" i="4"/>
  <c r="E17" i="4"/>
  <c r="D17" i="4"/>
  <c r="L16" i="4"/>
  <c r="J16" i="4"/>
  <c r="I16" i="4"/>
  <c r="H16" i="4"/>
  <c r="G16" i="4"/>
  <c r="F16" i="4"/>
  <c r="E16" i="4"/>
  <c r="D16" i="4"/>
  <c r="L15" i="4"/>
  <c r="J15" i="4"/>
  <c r="I15" i="4"/>
  <c r="H15" i="4"/>
  <c r="G15" i="4"/>
  <c r="F15" i="4"/>
  <c r="E15" i="4"/>
  <c r="D15" i="4"/>
  <c r="L14" i="4"/>
  <c r="J14" i="4"/>
  <c r="H14" i="4"/>
  <c r="G14" i="4"/>
  <c r="F14" i="4"/>
  <c r="E14" i="4"/>
  <c r="D14" i="4"/>
  <c r="L13" i="4"/>
  <c r="J13" i="4"/>
  <c r="I13" i="4"/>
  <c r="H13" i="4"/>
  <c r="G13" i="4"/>
  <c r="F13" i="4"/>
  <c r="E13" i="4"/>
  <c r="D13" i="4"/>
  <c r="L12" i="4"/>
  <c r="J12" i="4"/>
  <c r="I12" i="4"/>
  <c r="H12" i="4"/>
  <c r="G12" i="4"/>
  <c r="F12" i="4"/>
  <c r="E12" i="4"/>
  <c r="D12" i="4"/>
  <c r="L11" i="4"/>
  <c r="J11" i="4"/>
  <c r="I11" i="4"/>
  <c r="H11" i="4"/>
  <c r="G11" i="4"/>
  <c r="F11" i="4"/>
  <c r="E11" i="4"/>
  <c r="D11" i="4"/>
  <c r="M48" i="3"/>
  <c r="K48" i="3"/>
  <c r="J48" i="3"/>
  <c r="I48" i="3"/>
  <c r="H48" i="3"/>
  <c r="G48" i="3"/>
  <c r="F48" i="3"/>
  <c r="E48" i="3"/>
  <c r="C48" i="3"/>
  <c r="M44" i="3"/>
  <c r="J44" i="3"/>
  <c r="I44" i="3"/>
  <c r="H44" i="3"/>
  <c r="G44" i="3"/>
  <c r="F44" i="3"/>
  <c r="E44" i="3"/>
  <c r="M40" i="3"/>
  <c r="K40" i="3"/>
  <c r="J40" i="3"/>
  <c r="I40" i="3"/>
  <c r="H40" i="3"/>
  <c r="G40" i="3"/>
  <c r="F40" i="3"/>
  <c r="E40" i="3"/>
  <c r="M39" i="3"/>
  <c r="J39" i="3"/>
  <c r="I39" i="3"/>
  <c r="H39" i="3"/>
  <c r="G39" i="3"/>
  <c r="F39" i="3"/>
  <c r="E39" i="3"/>
  <c r="M38" i="3"/>
  <c r="K38" i="3"/>
  <c r="J38" i="3"/>
  <c r="I38" i="3"/>
  <c r="H38" i="3"/>
  <c r="G38" i="3"/>
  <c r="F38" i="3"/>
  <c r="E38" i="3"/>
  <c r="C38" i="3"/>
  <c r="M37" i="3"/>
  <c r="K37" i="3"/>
  <c r="J37" i="3"/>
  <c r="I37" i="3"/>
  <c r="H37" i="3"/>
  <c r="G37" i="3"/>
  <c r="F37" i="3"/>
  <c r="E37" i="3"/>
  <c r="M36" i="3"/>
  <c r="K36" i="3"/>
  <c r="J36" i="3"/>
  <c r="I36" i="3"/>
  <c r="H36" i="3"/>
  <c r="G36" i="3"/>
  <c r="F36" i="3"/>
  <c r="E36" i="3"/>
  <c r="M35" i="3"/>
  <c r="J35" i="3"/>
  <c r="I35" i="3"/>
  <c r="H35" i="3"/>
  <c r="G35" i="3"/>
  <c r="F35" i="3"/>
  <c r="E35" i="3"/>
  <c r="M34" i="3"/>
  <c r="K34" i="3"/>
  <c r="J34" i="3"/>
  <c r="I34" i="3"/>
  <c r="H34" i="3"/>
  <c r="G34" i="3"/>
  <c r="F34" i="3"/>
  <c r="E34" i="3"/>
  <c r="C34" i="3"/>
  <c r="M33" i="3"/>
  <c r="J33" i="3"/>
  <c r="I33" i="3"/>
  <c r="H33" i="3"/>
  <c r="G33" i="3"/>
  <c r="F33" i="3"/>
  <c r="E33" i="3"/>
  <c r="C33" i="3"/>
  <c r="M32" i="3"/>
  <c r="K32" i="3"/>
  <c r="J32" i="3"/>
  <c r="I32" i="3"/>
  <c r="H32" i="3"/>
  <c r="G32" i="3"/>
  <c r="F32" i="3"/>
  <c r="E32" i="3"/>
  <c r="M27" i="3"/>
  <c r="K27" i="3"/>
  <c r="J27" i="3"/>
  <c r="I27" i="3"/>
  <c r="H27" i="3"/>
  <c r="G27" i="3"/>
  <c r="F27" i="3"/>
  <c r="E27" i="3"/>
  <c r="M23" i="3"/>
  <c r="K23" i="3"/>
  <c r="I23" i="3"/>
  <c r="H23" i="3"/>
  <c r="G23" i="3"/>
  <c r="F23" i="3"/>
  <c r="E23" i="3"/>
  <c r="M19" i="3"/>
  <c r="K19" i="3"/>
  <c r="J19" i="3"/>
  <c r="I19" i="3"/>
  <c r="H19" i="3"/>
  <c r="G19" i="3"/>
  <c r="F19" i="3"/>
  <c r="E19" i="3"/>
  <c r="M18" i="3"/>
  <c r="K18" i="3"/>
  <c r="J18" i="3"/>
  <c r="I18" i="3"/>
  <c r="H18" i="3"/>
  <c r="G18" i="3"/>
  <c r="F18" i="3"/>
  <c r="E18" i="3"/>
  <c r="C18" i="3"/>
  <c r="M17" i="3"/>
  <c r="K17" i="3"/>
  <c r="J17" i="3"/>
  <c r="I17" i="3"/>
  <c r="H17" i="3"/>
  <c r="G17" i="3"/>
  <c r="F17" i="3"/>
  <c r="E17" i="3"/>
  <c r="M16" i="3"/>
  <c r="K16" i="3"/>
  <c r="I16" i="3"/>
  <c r="H16" i="3"/>
  <c r="G16" i="3"/>
  <c r="F16" i="3"/>
  <c r="E16" i="3"/>
  <c r="M15" i="3"/>
  <c r="K15" i="3"/>
  <c r="J15" i="3"/>
  <c r="I15" i="3"/>
  <c r="H15" i="3"/>
  <c r="G15" i="3"/>
  <c r="F15" i="3"/>
  <c r="E15" i="3"/>
  <c r="M14" i="3"/>
  <c r="K14" i="3"/>
  <c r="J14" i="3"/>
  <c r="I14" i="3"/>
  <c r="H14" i="3"/>
  <c r="G14" i="3"/>
  <c r="F14" i="3"/>
  <c r="E14" i="3"/>
  <c r="C14" i="3"/>
  <c r="M13" i="3"/>
  <c r="K13" i="3"/>
  <c r="J13" i="3"/>
  <c r="I13" i="3"/>
  <c r="H13" i="3"/>
  <c r="G13" i="3"/>
  <c r="F13" i="3"/>
  <c r="E13" i="3"/>
  <c r="M12" i="3"/>
  <c r="K12" i="3"/>
  <c r="I12" i="3"/>
  <c r="H12" i="3"/>
  <c r="G12" i="3"/>
  <c r="F12" i="3"/>
  <c r="E12" i="3"/>
  <c r="M11" i="3"/>
  <c r="K11" i="3"/>
  <c r="J11" i="3"/>
  <c r="I11" i="3"/>
  <c r="H11" i="3"/>
  <c r="G11" i="3"/>
  <c r="F11" i="3"/>
  <c r="E11" i="3"/>
  <c r="M27" i="2"/>
  <c r="J27" i="2"/>
  <c r="I27" i="2"/>
  <c r="H27" i="2"/>
  <c r="G27" i="2"/>
  <c r="F27" i="2"/>
  <c r="E27" i="2"/>
  <c r="M26" i="2"/>
  <c r="K26" i="2"/>
  <c r="J26" i="2"/>
  <c r="I26" i="2"/>
  <c r="H26" i="2"/>
  <c r="G26" i="2"/>
  <c r="F26" i="2"/>
  <c r="E26" i="2"/>
  <c r="M25" i="2"/>
  <c r="K25" i="2"/>
  <c r="J25" i="2"/>
  <c r="I25" i="2"/>
  <c r="H25" i="2"/>
  <c r="G25" i="2"/>
  <c r="F25" i="2"/>
  <c r="E25" i="2"/>
  <c r="M24" i="2"/>
  <c r="K24" i="2"/>
  <c r="J24" i="2"/>
  <c r="I24" i="2"/>
  <c r="H24" i="2"/>
  <c r="G24" i="2"/>
  <c r="F24" i="2"/>
  <c r="E24" i="2"/>
  <c r="M23" i="2"/>
  <c r="K23" i="2"/>
  <c r="J23" i="2"/>
  <c r="I23" i="2"/>
  <c r="H23" i="2"/>
  <c r="G23" i="2"/>
  <c r="F23" i="2"/>
  <c r="E23" i="2"/>
  <c r="M22" i="2"/>
  <c r="K22" i="2"/>
  <c r="J22" i="2"/>
  <c r="I22" i="2"/>
  <c r="H22" i="2"/>
  <c r="G22" i="2"/>
  <c r="F22" i="2"/>
  <c r="E22" i="2"/>
  <c r="M21" i="2"/>
  <c r="J21" i="2"/>
  <c r="I21" i="2"/>
  <c r="H21" i="2"/>
  <c r="G21" i="2"/>
  <c r="F21" i="2"/>
  <c r="E21" i="2"/>
  <c r="M20" i="2"/>
  <c r="K20" i="2"/>
  <c r="J20" i="2"/>
  <c r="I20" i="2"/>
  <c r="H20" i="2"/>
  <c r="G20" i="2"/>
  <c r="F20" i="2"/>
  <c r="E20" i="2"/>
  <c r="M18" i="2"/>
  <c r="K18" i="2"/>
  <c r="J18" i="2"/>
  <c r="I18" i="2"/>
  <c r="H18" i="2"/>
  <c r="G18" i="2"/>
  <c r="F18" i="2"/>
  <c r="E18" i="2"/>
  <c r="M17" i="2"/>
  <c r="K17" i="2"/>
  <c r="J17" i="2"/>
  <c r="I17" i="2"/>
  <c r="H17" i="2"/>
  <c r="G17" i="2"/>
  <c r="F17" i="2"/>
  <c r="E17" i="2"/>
  <c r="M16" i="2"/>
  <c r="L16" i="2"/>
  <c r="K16" i="2"/>
  <c r="I16" i="2"/>
  <c r="H16" i="2"/>
  <c r="G16" i="2"/>
  <c r="F16" i="2"/>
  <c r="E16" i="2"/>
  <c r="M15" i="2"/>
  <c r="K15" i="2"/>
  <c r="J15" i="2"/>
  <c r="I15" i="2"/>
  <c r="H15" i="2"/>
  <c r="G15" i="2"/>
  <c r="F15" i="2"/>
  <c r="E15" i="2"/>
  <c r="M14" i="2"/>
  <c r="K14" i="2"/>
  <c r="J14" i="2"/>
  <c r="I14" i="2"/>
  <c r="H14" i="2"/>
  <c r="G14" i="2"/>
  <c r="F14" i="2"/>
  <c r="E14" i="2"/>
  <c r="M13" i="2"/>
  <c r="K13" i="2"/>
  <c r="J13" i="2"/>
  <c r="I13" i="2"/>
  <c r="H13" i="2"/>
  <c r="G13" i="2"/>
  <c r="F13" i="2"/>
  <c r="E13" i="2"/>
  <c r="M12" i="2"/>
  <c r="L12" i="2"/>
  <c r="K12" i="2"/>
  <c r="I12" i="2"/>
  <c r="H12" i="2"/>
  <c r="G12" i="2"/>
  <c r="F12" i="2"/>
  <c r="E12" i="2"/>
  <c r="M11" i="2"/>
  <c r="K11" i="2"/>
  <c r="J11" i="2"/>
  <c r="I11" i="2"/>
  <c r="H11" i="2"/>
  <c r="G11" i="2"/>
  <c r="F11" i="2"/>
  <c r="E11" i="2"/>
  <c r="I57" i="1"/>
  <c r="H57" i="1"/>
  <c r="G57" i="1"/>
  <c r="F57" i="1"/>
  <c r="E57" i="1"/>
  <c r="C57" i="1"/>
  <c r="M56" i="1"/>
  <c r="K56" i="1"/>
  <c r="I56" i="1"/>
  <c r="H56" i="1"/>
  <c r="G56" i="1"/>
  <c r="F56" i="1"/>
  <c r="E56" i="1"/>
  <c r="M55" i="1"/>
  <c r="K55" i="1"/>
  <c r="I55" i="1"/>
  <c r="H55" i="1"/>
  <c r="G55" i="1"/>
  <c r="F55" i="1"/>
  <c r="E55" i="1"/>
  <c r="C55" i="1"/>
  <c r="M54" i="1"/>
  <c r="K54" i="1"/>
  <c r="I54" i="1"/>
  <c r="H54" i="1"/>
  <c r="G54" i="1"/>
  <c r="F54" i="1"/>
  <c r="E54" i="1"/>
  <c r="M50" i="1"/>
  <c r="K50" i="1"/>
  <c r="I50" i="1"/>
  <c r="H50" i="1"/>
  <c r="G50" i="1"/>
  <c r="F50" i="1"/>
  <c r="E50" i="1"/>
  <c r="K46" i="1"/>
  <c r="I46" i="1"/>
  <c r="H46" i="1"/>
  <c r="G46" i="1"/>
  <c r="F46" i="1"/>
  <c r="E46" i="1"/>
  <c r="M42" i="1"/>
  <c r="K42" i="1"/>
  <c r="I42" i="1"/>
  <c r="H42" i="1"/>
  <c r="G42" i="1"/>
  <c r="F42" i="1"/>
  <c r="E42" i="1"/>
  <c r="M41" i="1"/>
  <c r="L41" i="1"/>
  <c r="K41" i="1"/>
  <c r="I41" i="1"/>
  <c r="H41" i="1"/>
  <c r="G41" i="1"/>
  <c r="F41" i="1"/>
  <c r="E41" i="1"/>
  <c r="M40" i="1"/>
  <c r="K40" i="1"/>
  <c r="I40" i="1"/>
  <c r="H40" i="1"/>
  <c r="G40" i="1"/>
  <c r="F40" i="1"/>
  <c r="E40" i="1"/>
  <c r="M39" i="1"/>
  <c r="K39" i="1"/>
  <c r="I39" i="1"/>
  <c r="H39" i="1"/>
  <c r="G39" i="1"/>
  <c r="F39" i="1"/>
  <c r="E39" i="1"/>
  <c r="M38" i="1"/>
  <c r="K38" i="1"/>
  <c r="I38" i="1"/>
  <c r="H38" i="1"/>
  <c r="G38" i="1"/>
  <c r="F38" i="1"/>
  <c r="E38" i="1"/>
  <c r="K37" i="1"/>
  <c r="I37" i="1"/>
  <c r="H37" i="1"/>
  <c r="G37" i="1"/>
  <c r="F37" i="1"/>
  <c r="E37" i="1"/>
  <c r="M36" i="1"/>
  <c r="K36" i="1"/>
  <c r="I36" i="1"/>
  <c r="H36" i="1"/>
  <c r="G36" i="1"/>
  <c r="F36" i="1"/>
  <c r="E36" i="1"/>
  <c r="M35" i="1"/>
  <c r="K35" i="1"/>
  <c r="I35" i="1"/>
  <c r="H35" i="1"/>
  <c r="G35" i="1"/>
  <c r="F35" i="1"/>
  <c r="E35" i="1"/>
  <c r="K34" i="1"/>
  <c r="I34" i="1"/>
  <c r="H34" i="1"/>
  <c r="G34" i="1"/>
  <c r="F34" i="1"/>
  <c r="E34" i="1"/>
  <c r="I32" i="1"/>
  <c r="H32" i="1"/>
  <c r="G32" i="1"/>
  <c r="F32" i="1"/>
  <c r="E32" i="1"/>
  <c r="I28" i="1"/>
  <c r="H28" i="1"/>
  <c r="G28" i="1"/>
  <c r="F28" i="1"/>
  <c r="E28" i="1"/>
  <c r="K24" i="1"/>
  <c r="I24" i="1"/>
  <c r="H24" i="1"/>
  <c r="G24" i="1"/>
  <c r="F24" i="1"/>
  <c r="E24" i="1"/>
  <c r="I20" i="1"/>
  <c r="H20" i="1"/>
  <c r="G20" i="1"/>
  <c r="F20" i="1"/>
  <c r="E20" i="1"/>
  <c r="K19" i="1"/>
  <c r="I19" i="1"/>
  <c r="H19" i="1"/>
  <c r="G19" i="1"/>
  <c r="F19" i="1"/>
  <c r="E19" i="1"/>
  <c r="C19" i="1"/>
  <c r="I18" i="1"/>
  <c r="H18" i="1"/>
  <c r="G18" i="1"/>
  <c r="F18" i="1"/>
  <c r="E18" i="1"/>
  <c r="C18" i="1"/>
  <c r="K17" i="1"/>
  <c r="I17" i="1"/>
  <c r="H17" i="1"/>
  <c r="G17" i="1"/>
  <c r="F17" i="1"/>
  <c r="E17" i="1"/>
  <c r="K16" i="1"/>
  <c r="I16" i="1"/>
  <c r="H16" i="1"/>
  <c r="G16" i="1"/>
  <c r="F16" i="1"/>
  <c r="E16" i="1"/>
  <c r="K15" i="1"/>
  <c r="I15" i="1"/>
  <c r="H15" i="1"/>
  <c r="G15" i="1"/>
  <c r="F15" i="1"/>
  <c r="E15" i="1"/>
  <c r="I14" i="1"/>
  <c r="H14" i="1"/>
  <c r="G14" i="1"/>
  <c r="F14" i="1"/>
  <c r="E14" i="1"/>
  <c r="K13" i="1"/>
  <c r="I13" i="1"/>
  <c r="H13" i="1"/>
  <c r="G13" i="1"/>
  <c r="F13" i="1"/>
  <c r="E13" i="1"/>
  <c r="J12" i="1"/>
  <c r="I12" i="1"/>
  <c r="H12" i="1"/>
  <c r="G12" i="1"/>
  <c r="F12" i="1"/>
  <c r="E12" i="1"/>
  <c r="K17" i="8" l="1"/>
  <c r="K16" i="8"/>
  <c r="C17" i="8"/>
  <c r="C16" i="8"/>
  <c r="L11" i="9"/>
  <c r="K19" i="10"/>
  <c r="K28" i="20"/>
  <c r="L24" i="9"/>
  <c r="L23" i="9"/>
  <c r="C24" i="9"/>
  <c r="C23" i="9"/>
  <c r="O33" i="5"/>
  <c r="Q29" i="5"/>
  <c r="Q58" i="5"/>
  <c r="Q51" i="5"/>
  <c r="Q32" i="5"/>
  <c r="Q25" i="5"/>
  <c r="Q57" i="5"/>
  <c r="Q47" i="5"/>
  <c r="Q31" i="5"/>
  <c r="Q21" i="5"/>
  <c r="Q59" i="5"/>
  <c r="Q55" i="5"/>
  <c r="K14" i="4"/>
  <c r="K18" i="4"/>
  <c r="K40" i="25"/>
  <c r="K39" i="25"/>
  <c r="K38" i="25"/>
  <c r="K13" i="10"/>
  <c r="K12" i="10"/>
  <c r="K37" i="25"/>
  <c r="L17" i="2"/>
  <c r="L21" i="2"/>
  <c r="L25" i="2"/>
  <c r="J12" i="2"/>
  <c r="J12" i="24"/>
  <c r="J16" i="2"/>
  <c r="L20" i="2"/>
  <c r="L14" i="2"/>
  <c r="L24" i="2"/>
  <c r="L11" i="2"/>
  <c r="J11" i="24"/>
  <c r="L15" i="2"/>
  <c r="L27" i="2"/>
  <c r="L23" i="2"/>
  <c r="L18" i="2"/>
  <c r="L22" i="2"/>
  <c r="L26" i="2"/>
  <c r="L13" i="2"/>
  <c r="J13" i="24"/>
  <c r="C27" i="2"/>
  <c r="C11" i="2"/>
  <c r="C11" i="24"/>
  <c r="C15" i="2"/>
  <c r="C20" i="2"/>
  <c r="C24" i="2"/>
  <c r="C12" i="2"/>
  <c r="C12" i="24"/>
  <c r="C16" i="2"/>
  <c r="C21" i="2"/>
  <c r="C25" i="2"/>
  <c r="C13" i="2"/>
  <c r="C13" i="24"/>
  <c r="C17" i="2"/>
  <c r="C22" i="2"/>
  <c r="C26" i="2"/>
  <c r="C14" i="2"/>
  <c r="C18" i="2"/>
  <c r="Q16" i="5"/>
  <c r="Q33" i="5"/>
  <c r="Q23" i="5"/>
  <c r="C38" i="1"/>
  <c r="L32" i="1"/>
  <c r="L28" i="1"/>
  <c r="L35" i="1"/>
  <c r="L17" i="1"/>
  <c r="C34" i="1"/>
  <c r="K25" i="10"/>
  <c r="C35" i="1"/>
  <c r="C39" i="1"/>
  <c r="C46" i="1"/>
  <c r="L24" i="1"/>
  <c r="L38" i="1"/>
  <c r="L34" i="1"/>
  <c r="C14" i="1"/>
  <c r="C28" i="1"/>
  <c r="C32" i="1"/>
  <c r="L42" i="1"/>
  <c r="L16" i="1"/>
  <c r="C36" i="1"/>
  <c r="C40" i="1"/>
  <c r="C50" i="1"/>
  <c r="C54" i="1"/>
  <c r="L57" i="1"/>
  <c r="L20" i="1"/>
  <c r="L37" i="1"/>
  <c r="L56" i="1"/>
  <c r="L19" i="1"/>
  <c r="L15" i="1"/>
  <c r="C56" i="1"/>
  <c r="L55" i="1"/>
  <c r="L40" i="1"/>
  <c r="L36" i="1"/>
  <c r="C42" i="1"/>
  <c r="L54" i="1"/>
  <c r="L50" i="1"/>
  <c r="L18" i="1"/>
  <c r="L14" i="1"/>
  <c r="L16" i="3"/>
  <c r="L23" i="3"/>
  <c r="L12" i="3"/>
  <c r="M14" i="7"/>
  <c r="J19" i="10"/>
  <c r="K20" i="1"/>
  <c r="J33" i="4"/>
  <c r="P44" i="5"/>
  <c r="K21" i="9"/>
  <c r="K57" i="1"/>
  <c r="K35" i="3"/>
  <c r="P57" i="5"/>
  <c r="J37" i="4"/>
  <c r="K27" i="2"/>
  <c r="K39" i="3"/>
  <c r="P40" i="5"/>
  <c r="E11" i="13"/>
  <c r="K15" i="8"/>
  <c r="N50" i="14"/>
  <c r="J20" i="10"/>
  <c r="K28" i="1"/>
  <c r="K13" i="9"/>
  <c r="K32" i="1"/>
  <c r="K18" i="1"/>
  <c r="K33" i="3"/>
  <c r="K44" i="3"/>
  <c r="J11" i="8"/>
  <c r="K14" i="1"/>
  <c r="K21" i="2"/>
  <c r="P49" i="5"/>
  <c r="P59" i="5"/>
  <c r="P42" i="5"/>
  <c r="P38" i="5"/>
  <c r="J35" i="4"/>
  <c r="J39" i="4"/>
  <c r="X14" i="5"/>
  <c r="L15" i="6"/>
  <c r="K29" i="10"/>
  <c r="N21" i="7"/>
  <c r="C11" i="11"/>
  <c r="J12" i="17"/>
  <c r="L12" i="11"/>
  <c r="J11" i="17"/>
  <c r="L11" i="11"/>
  <c r="J68" i="16"/>
  <c r="H11" i="13"/>
  <c r="H31" i="13"/>
  <c r="I28" i="13"/>
  <c r="J28" i="13" s="1"/>
  <c r="I44" i="13"/>
  <c r="J44" i="13" s="1"/>
  <c r="H41" i="13"/>
  <c r="I36" i="13"/>
  <c r="J36" i="13" s="1"/>
  <c r="H47" i="13"/>
  <c r="H61" i="13"/>
  <c r="I14" i="13"/>
  <c r="J14" i="13" s="1"/>
  <c r="H39" i="13"/>
  <c r="H55" i="13"/>
  <c r="I22" i="13"/>
  <c r="J22" i="13" s="1"/>
  <c r="H49" i="13"/>
  <c r="H19" i="13"/>
  <c r="H53" i="13"/>
  <c r="H17" i="13"/>
  <c r="H27" i="13"/>
  <c r="I30" i="13"/>
  <c r="J30" i="13" s="1"/>
  <c r="I12" i="13"/>
  <c r="J12" i="13" s="1"/>
  <c r="H15" i="13"/>
  <c r="H25" i="13"/>
  <c r="H35" i="13"/>
  <c r="I38" i="13"/>
  <c r="J38" i="13" s="1"/>
  <c r="H59" i="13"/>
  <c r="I20" i="13"/>
  <c r="J20" i="13" s="1"/>
  <c r="H23" i="13"/>
  <c r="H33" i="13"/>
  <c r="H43" i="13"/>
  <c r="I46" i="13"/>
  <c r="J46" i="13" s="1"/>
  <c r="I62" i="13"/>
  <c r="J62" i="13" s="1"/>
  <c r="H51" i="13"/>
  <c r="I54" i="13"/>
  <c r="J54" i="13" s="1"/>
  <c r="H57" i="13"/>
  <c r="I60" i="13"/>
  <c r="J60" i="13" s="1"/>
  <c r="I52" i="13"/>
  <c r="J52" i="13" s="1"/>
  <c r="H16" i="13"/>
  <c r="H24" i="13"/>
  <c r="H32" i="13"/>
  <c r="H40" i="13"/>
  <c r="H48" i="13"/>
  <c r="H56" i="13"/>
  <c r="H13" i="13"/>
  <c r="H21" i="13"/>
  <c r="H29" i="13"/>
  <c r="H37" i="13"/>
  <c r="H45" i="13"/>
  <c r="H18" i="13"/>
  <c r="H26" i="13"/>
  <c r="H34" i="13"/>
  <c r="H42" i="13"/>
  <c r="H50" i="13"/>
  <c r="H58" i="13"/>
  <c r="H63" i="13"/>
  <c r="K20" i="10" l="1"/>
  <c r="K29" i="20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/>
    <author xml:space="preserve">Тазитдинов Рамиль </author>
  </authors>
  <commentList>
    <comment ref="B10" authorId="0" shapeId="0" xr:uid="{00000000-0006-0000-0C00-000001000000}">
      <text>
        <r>
          <rPr>
            <sz val="10"/>
            <rFont val="Arial Cyr"/>
            <charset val="204"/>
          </rPr>
          <t>Добавьте в столбец  кодовые номера продукции РИДАН</t>
        </r>
      </text>
    </comment>
    <comment ref="D10" authorId="1" shapeId="0" xr:uid="{DE42E15E-2386-4DB2-8EE4-D7F080138E96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E10" authorId="1" shapeId="0" xr:uid="{8E339BBA-EB3F-427C-9E8E-2DFDB58E662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F10" authorId="0" shapeId="0" xr:uid="{00000000-0006-0000-0C00-000002000000}">
      <text>
        <r>
          <rPr>
            <sz val="10"/>
            <rFont val="Arial Cyr"/>
            <charset val="204"/>
          </rPr>
          <t>Внесите нужное значение в колонку "Количество"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K11" authorId="0" shapeId="0" xr:uid="{BC626BDC-C917-4A4B-B518-B7F5EB613B35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11" authorId="0" shapeId="0" xr:uid="{479958E9-6FBF-449C-A13A-88DE0F373000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K10" authorId="0" shapeId="0" xr:uid="{D90F3DF8-BAF3-4298-8908-73A8667E8A14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10" authorId="0" shapeId="0" xr:uid="{E3030300-4015-49E8-804D-7A36B63E577B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K10" authorId="0" shapeId="0" xr:uid="{1AB3123B-BEDE-4156-A99F-E26D55FD1054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10" authorId="0" shapeId="0" xr:uid="{6D948914-0DC2-47E8-99A7-0C843144943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45" authorId="0" shapeId="0" xr:uid="{D277300E-4099-4F47-8C7C-46C7FFB06BD5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45" authorId="0" shapeId="0" xr:uid="{1C3FD626-8B0C-46BC-A23A-58E87FF1FA28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K10" authorId="0" shapeId="0" xr:uid="{36D5109D-4CEC-46B1-8C36-0B1BB6EC63F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10" authorId="0" shapeId="0" xr:uid="{3385954A-C49C-4EA1-8A55-0606DCAD3026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55" authorId="0" shapeId="0" xr:uid="{280AA0C8-D8BD-44D3-926E-648DFD58C7BB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55" authorId="0" shapeId="0" xr:uid="{5738C682-624F-4022-8245-19F4FFF2142B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J10" authorId="0" shapeId="0" xr:uid="{7952001B-CC6C-4118-ACEE-A1C3CF25724D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10" authorId="0" shapeId="0" xr:uid="{28F4306C-D9E1-4D46-8494-383D2F2ED82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70" authorId="0" shapeId="0" xr:uid="{261E1B61-D0EC-49AF-B50E-45A83B740706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70" authorId="0" shapeId="0" xr:uid="{54C41C22-2803-4541-852B-51E243CE3943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P10" authorId="0" shapeId="0" xr:uid="{010C0F4A-373F-4054-8546-CF4405EC4DC8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Q10" authorId="0" shapeId="0" xr:uid="{01BD1481-95DD-4993-8416-A4D1B50C6C95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X10" authorId="0" shapeId="0" xr:uid="{8C81876F-FE7C-47E7-89ED-EB440B502E21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Y10" authorId="0" shapeId="0" xr:uid="{2554C128-B19C-4AC0-8BA8-9BEAE86D8C1A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P64" authorId="0" shapeId="0" xr:uid="{DF0541F3-361D-4D4B-98A7-026D76B739D1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Q64" authorId="0" shapeId="0" xr:uid="{E2A44EAB-2787-4AA5-BA62-6F9A3D95B2B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8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L10" authorId="0" shapeId="0" xr:uid="{C0033836-2848-4E80-A3CC-1BA639170E0D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M10" authorId="0" shapeId="0" xr:uid="{A96C7A86-BF89-405A-B838-6C092445E050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9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M10" authorId="0" shapeId="0" xr:uid="{BC3D2AA2-14ED-46F5-89F7-42EA1941C6D6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N10" authorId="0" shapeId="0" xr:uid="{BD2BC6EF-F4D8-49C0-AAFA-B03ECA22A539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M20" authorId="0" shapeId="0" xr:uid="{2DAAAD3D-5159-48F0-8DCA-12F540FA78BE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N20" authorId="0" shapeId="0" xr:uid="{FF5EDB85-62D7-4814-BC50-719041616D88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M25" authorId="0" shapeId="0" xr:uid="{63788107-2D47-4E46-8FEB-709EBD9D36CA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N25" authorId="0" shapeId="0" xr:uid="{5D981C72-8FEE-422D-9741-A3AF75194966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10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K10" authorId="0" shapeId="0" xr:uid="{DB499E99-C435-4E33-86DB-4B2FE1135379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10" authorId="0" shapeId="0" xr:uid="{21663353-635E-4037-B14B-09F44AE46BBE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33" authorId="0" shapeId="0" xr:uid="{EC766C97-3A85-489C-84C5-A650B3C76E6A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33" authorId="0" shapeId="0" xr:uid="{A3AA3605-7653-4B14-9929-2A52C9A847E9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1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K10" authorId="0" shapeId="0" xr:uid="{27FFDDA3-482A-4DAF-96D4-239E457F352E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10" authorId="0" shapeId="0" xr:uid="{58A899F9-23B2-4B6D-A0C9-26B4368A6537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30" authorId="0" shapeId="0" xr:uid="{3671B2CF-F551-47BB-9A5E-2F39E391D572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30" authorId="0" shapeId="0" xr:uid="{1BEA7FB1-2848-4D3E-B1AC-3DE9911D3314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1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J10" authorId="0" shapeId="0" xr:uid="{E035FEF7-7416-4BD2-9C12-6226DFA8ABDE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10" authorId="0" shapeId="0" xr:uid="{5F38075B-8A92-425A-B689-1615F92471BA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27" authorId="0" shapeId="0" xr:uid="{3CF8FAD9-CE3D-434D-A2B8-7C8347F8CBCD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27" authorId="0" shapeId="0" xr:uid="{8227B020-B800-425C-AEA1-1403BEA3B903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32" authorId="0" shapeId="0" xr:uid="{B4643035-4385-4BC2-8235-985E5C1EACD5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32" authorId="0" shapeId="0" xr:uid="{8CF43E89-D053-4D98-BAC8-29D5D59063A0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38" authorId="0" shapeId="0" xr:uid="{78EB7921-88C1-4289-B8AB-8391B4F5AFF8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38" authorId="0" shapeId="0" xr:uid="{C17AE37D-F153-499E-AF0A-45CC5A21D63D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1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J10" authorId="0" shapeId="0" xr:uid="{55C3BFCE-9E2A-4004-9A8A-4934DA27A6B5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10" authorId="0" shapeId="0" xr:uid="{EC58B370-8F04-484D-9743-ECD1CEE0AB6B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1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J10" authorId="0" shapeId="0" xr:uid="{B3D0B7E8-1333-478B-9FAF-58CA39DFDEC1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10" authorId="0" shapeId="0" xr:uid="{FCBB25D9-8EE2-42E6-915A-FD5C53EE77E9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22" authorId="0" shapeId="0" xr:uid="{ADFFF22B-B062-45CD-83DD-2A02382F2DC6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22" authorId="0" shapeId="0" xr:uid="{1BD00BE0-E61C-4F42-BD27-CA66195C0A55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28" authorId="0" shapeId="0" xr:uid="{AC252002-6C33-48B8-A4C4-E600D0CFA6FB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28" authorId="0" shapeId="0" xr:uid="{70949F53-EEA1-46B3-87F4-30FA4DA42231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35" authorId="0" shapeId="0" xr:uid="{832FB5B6-EC44-49D7-BA39-E24F2B2638D6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35" authorId="0" shapeId="0" xr:uid="{6DEA51EB-B3A7-44F1-9C1E-DF034819E705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1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K10" authorId="0" shapeId="0" xr:uid="{6397045A-B40E-4CFB-B280-1EA6E509318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10" authorId="0" shapeId="0" xr:uid="{6F3D47CD-1C27-454C-9E1E-D1E73035A5E0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1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J10" authorId="0" shapeId="0" xr:uid="{E2E394EB-9DE7-4C0E-8B58-6092F2E736A9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10" authorId="0" shapeId="0" xr:uid="{989B62CF-57D9-499E-9F20-D6E47DFC01D9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36" authorId="0" shapeId="0" xr:uid="{4002EA7C-DD30-43B2-B5B5-6375AB9A0D9F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36" authorId="0" shapeId="0" xr:uid="{FEAE1FF1-F054-4BE0-8830-239210E3BED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1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I10" authorId="0" shapeId="0" xr:uid="{343D70C4-274B-481E-A4BB-FB1A611754C6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10" authorId="0" shapeId="0" xr:uid="{0BED17E4-AC2F-4B96-A424-4BA1B4E5AC2B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18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J10" authorId="0" shapeId="0" xr:uid="{C32B3BD8-C57C-4BF6-B9A2-81CD096DFE64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10" authorId="0" shapeId="0" xr:uid="{A913BE50-280B-4864-9733-80A23D7240E6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Q10" authorId="0" shapeId="0" xr:uid="{AE8ABFB5-4475-463C-A8C1-4F35B4CB51C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R10" authorId="0" shapeId="0" xr:uid="{5EE93003-50A7-42CD-BA24-B62DCCE04BE4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19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I10" authorId="0" shapeId="0" xr:uid="{1F3DB2E9-3BDC-40CC-9F48-1A7E6AED76DB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10" authorId="0" shapeId="0" xr:uid="{7168C623-93AF-4693-BDB5-E6D017C133CD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20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I10" authorId="0" shapeId="0" xr:uid="{E62CA146-5272-4FB3-A255-26BFFE63C29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10" authorId="0" shapeId="0" xr:uid="{426B4224-0571-4BEC-85E0-0AE5EA41D3FA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2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J5" authorId="0" shapeId="0" xr:uid="{1F5589E6-BD6D-4178-8405-D2794AF0DAFB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5" authorId="0" shapeId="0" xr:uid="{917AA044-3F71-488E-9DDC-36D3931FB604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50" authorId="0" shapeId="0" xr:uid="{4178BCE1-C5D2-4E8E-83C8-E52A231E5115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50" authorId="0" shapeId="0" xr:uid="{8A20874C-BDC0-4907-AC19-4AE59703AF03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64" authorId="0" shapeId="0" xr:uid="{E247278D-D77C-43FF-82BC-97F20BBDE802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64" authorId="0" shapeId="0" xr:uid="{80A44344-B8E8-4E5B-ACB2-6F75C63116C3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2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/>
  </authors>
  <commentList>
    <comment ref="G1" authorId="0" shapeId="0" xr:uid="{00000000-0006-0000-0D00-000001000000}">
      <text>
        <r>
          <rPr>
            <sz val="10"/>
            <rFont val="Arial Cyr"/>
            <charset val="204"/>
          </rPr>
          <t>[Цепочка примечаний]
Ваша версия Excel позволяет прочитать эту цепочку примечаний, но если открыть файл в более поздней версии Excel, все внесенные в нее изменения будут удалены. Подробнее: https://go.microsoft.com/fwlink/?linkid=870924
Комментарий:
    Типоразмер</t>
        </r>
      </text>
    </comment>
    <comment ref="H1" authorId="0" shapeId="0" xr:uid="{00000000-0006-0000-0D00-000002000000}">
      <text>
        <r>
          <rPr>
            <sz val="10"/>
            <rFont val="Arial Cyr"/>
            <charset val="204"/>
          </rPr>
          <t>[Цепочка примечаний]
Ваша версия Excel позволяет прочитать эту цепочку примечаний, но если открыть файл в более поздней версии Excel, все внесенные в нее изменения будут удалены. Подробнее: https://go.microsoft.com/fwlink/?linkid=870924
Комментарий:
    МРД - максимальное рабочее давление</t>
        </r>
      </text>
    </comment>
    <comment ref="H18" authorId="0" shapeId="0" xr:uid="{9F9DE096-CA04-437B-A62F-928A515545B6}">
      <text>
        <r>
          <rPr>
            <sz val="10"/>
            <rFont val="Arial Cyr"/>
            <charset val="204"/>
          </rPr>
          <t>[Цепочка примечаний]
Ваша версия Excel позволяет прочитать эту цепочку примечаний, но если открыть файл в более поздней версии Excel, все внесенные в нее изменения будут удалены. Подробнее: https://go.microsoft.com/fwlink/?linkid=870924
Комментарий:
    28 - R717 (аммиак)
30 - ГФУ и ГХФУ хладагенты</t>
        </r>
      </text>
    </comment>
    <comment ref="H34" authorId="0" shapeId="0" xr:uid="{3E49FACA-A8A0-4F16-8758-DAEF06BE5535}">
      <text>
        <r>
          <rPr>
            <sz val="10"/>
            <rFont val="Arial Cyr"/>
            <charset val="204"/>
          </rPr>
          <t>[Цепочка примечаний]
Ваша версия Excel позволяет прочитать эту цепочку примечаний, но если открыть файл в более поздней версии Excel, все внесенные в нее изменения будут удалены. Подробнее: https://go.microsoft.com/fwlink/?linkid=870924
Комментарий:
    28 - R717 (аммиак)
30 - ГФУ и ГХФУ хладагенты</t>
        </r>
      </text>
    </comment>
  </commentList>
</comments>
</file>

<file path=xl/sharedStrings.xml><?xml version="1.0" encoding="utf-8"?>
<sst xmlns="http://schemas.openxmlformats.org/spreadsheetml/2006/main" count="7656" uniqueCount="1733">
  <si>
    <t xml:space="preserve">Ручные запорные клапаны </t>
  </si>
  <si>
    <t>Запорные клапаны типа SVA предназначены для полного перекрытия потока рабочей среды, движущейся по трубопроводу. Клапаны выпускаются в угловом и прямоточном исполнении и поставляются в комплекте с колпачком и маховиком.
Клапаны удовлетворяют всем требованиям, предъявляемым к запорному оборудованию для промышленных холодильных установок.</t>
  </si>
  <si>
    <t>●</t>
  </si>
  <si>
    <t xml:space="preserve"> - поддерживается на складе в достаточном количестве </t>
  </si>
  <si>
    <t>◑</t>
  </si>
  <si>
    <t xml:space="preserve"> - поддерживается на складе в ограниченном количестве </t>
  </si>
  <si>
    <t>○</t>
  </si>
  <si>
    <t xml:space="preserve"> - не поддерживается на складе. Под заказ</t>
  </si>
  <si>
    <t xml:space="preserve">Актуальная информация по наличию и срокам доступна в электронном магазине RIDAN.RU </t>
  </si>
  <si>
    <t>Прямые запорные клапаны</t>
  </si>
  <si>
    <t>Кодовый номер</t>
  </si>
  <si>
    <t>Тип</t>
  </si>
  <si>
    <t xml:space="preserve">Исполнение </t>
  </si>
  <si>
    <t>Присоединение</t>
  </si>
  <si>
    <t>DN</t>
  </si>
  <si>
    <t>Рабочая среда</t>
  </si>
  <si>
    <t>МРД, 
бар изб.</t>
  </si>
  <si>
    <t>Пропускная
способность
(Kv), м3/ч</t>
  </si>
  <si>
    <t>Группа скидок</t>
  </si>
  <si>
    <t>Цена без НДС, уе</t>
  </si>
  <si>
    <t>Цена с НДС, уе</t>
  </si>
  <si>
    <t>Склад</t>
  </si>
  <si>
    <t>148B1015R</t>
  </si>
  <si>
    <t>Прямой</t>
  </si>
  <si>
    <t>148B1020R</t>
  </si>
  <si>
    <t>148B1025R</t>
  </si>
  <si>
    <t>148B1032R</t>
  </si>
  <si>
    <t>148B1040R</t>
  </si>
  <si>
    <t>148B1050R</t>
  </si>
  <si>
    <t>148B1065R</t>
  </si>
  <si>
    <t>148B1080R</t>
  </si>
  <si>
    <t>148B1100R</t>
  </si>
  <si>
    <t>148B1125R</t>
  </si>
  <si>
    <t>148B1150R</t>
  </si>
  <si>
    <t>148C1100R</t>
  </si>
  <si>
    <t>148C1125R</t>
  </si>
  <si>
    <t>148C1150R</t>
  </si>
  <si>
    <t>148C1200R</t>
  </si>
  <si>
    <t>Угловые запорные клапаны</t>
  </si>
  <si>
    <t>148B2015R</t>
  </si>
  <si>
    <t>Угловой</t>
  </si>
  <si>
    <t>U6 PL40R</t>
  </si>
  <si>
    <t>148B2020R</t>
  </si>
  <si>
    <t>148B2025R</t>
  </si>
  <si>
    <t>148B2032R</t>
  </si>
  <si>
    <t>148B2040R</t>
  </si>
  <si>
    <t>148B2050R</t>
  </si>
  <si>
    <t>148B2065R</t>
  </si>
  <si>
    <t>148B2080R</t>
  </si>
  <si>
    <t>148B2100R</t>
  </si>
  <si>
    <t>148B2125R</t>
  </si>
  <si>
    <t>148B2150R</t>
  </si>
  <si>
    <t>148C2100R</t>
  </si>
  <si>
    <t>148C2125R</t>
  </si>
  <si>
    <t>148C2150R</t>
  </si>
  <si>
    <t>148C2200R</t>
  </si>
  <si>
    <t>148C2250R</t>
  </si>
  <si>
    <t>148C2300R</t>
  </si>
  <si>
    <t>148C2350R</t>
  </si>
  <si>
    <t>Ручные регулирующие клапаны</t>
  </si>
  <si>
    <t>Ручные регулирующие клапаны типа REG предназначены для обеспечения качественного регулирования расхода рабочей среды. Клапаны выпускаются в угловом и прямоточном исполнении и поставляются в комплекте с колпачком и маховиком.
Клапаны удовлетворяют всем требованиям, предъявляемым к запорному оборудованию для промышленных холодильных установок.</t>
  </si>
  <si>
    <t>Прямые регулирующие клапаны</t>
  </si>
  <si>
    <t>148B3015R</t>
  </si>
  <si>
    <t>148B3020R</t>
  </si>
  <si>
    <t>148B3025R</t>
  </si>
  <si>
    <t>148B3032R</t>
  </si>
  <si>
    <t>148B3040R</t>
  </si>
  <si>
    <t>148B3050R</t>
  </si>
  <si>
    <t>148B3065R</t>
  </si>
  <si>
    <t>148B3080R</t>
  </si>
  <si>
    <t>Угловые регулирующие клапаны</t>
  </si>
  <si>
    <t>148B4015R</t>
  </si>
  <si>
    <t>148B4020R</t>
  </si>
  <si>
    <t>148B4025R</t>
  </si>
  <si>
    <t>148B4032R</t>
  </si>
  <si>
    <t>148B4040R</t>
  </si>
  <si>
    <t>148B4050R</t>
  </si>
  <si>
    <t>148B4065R</t>
  </si>
  <si>
    <t>148B4080R</t>
  </si>
  <si>
    <t xml:space="preserve">Обратные клапаны </t>
  </si>
  <si>
    <t>Обратные клапаны типа CHV пропускают рабочую среду в одно направлении и предотвращают её движения в обратном. Клапаны выпускаются в угловом и прямоточном исполнении.
Клапаны удовлетворяют всем требованиям, предъявляемым к запорному оборудованию для промышленных холодильных установок.</t>
  </si>
  <si>
    <t>Прямые обратные клапаны</t>
  </si>
  <si>
    <t>МРД,
 бар изб.</t>
  </si>
  <si>
    <t>148B5015R</t>
  </si>
  <si>
    <t>148B5020R</t>
  </si>
  <si>
    <t>148B5025R</t>
  </si>
  <si>
    <t>148B5032R</t>
  </si>
  <si>
    <t>148B5040R</t>
  </si>
  <si>
    <t>148B5050R</t>
  </si>
  <si>
    <t>148B5065R</t>
  </si>
  <si>
    <t>148B5080R</t>
  </si>
  <si>
    <t>148B5100R</t>
  </si>
  <si>
    <t>148B5125R</t>
  </si>
  <si>
    <t>148B5150R</t>
  </si>
  <si>
    <t>148C5100R</t>
  </si>
  <si>
    <t>148C5125R</t>
  </si>
  <si>
    <t>148C5150R</t>
  </si>
  <si>
    <t>Угловые обратные клапаны</t>
  </si>
  <si>
    <t>148B6015R</t>
  </si>
  <si>
    <t>148B6020R</t>
  </si>
  <si>
    <t>148B6025R</t>
  </si>
  <si>
    <t>148B6032R</t>
  </si>
  <si>
    <t>148B6040R</t>
  </si>
  <si>
    <t>148B6050R</t>
  </si>
  <si>
    <t>148B6065R</t>
  </si>
  <si>
    <t>148B6080R</t>
  </si>
  <si>
    <t>148B6100R</t>
  </si>
  <si>
    <t>148B6125R</t>
  </si>
  <si>
    <t>148B6150R</t>
  </si>
  <si>
    <t>148C6100R</t>
  </si>
  <si>
    <t>148C6125R</t>
  </si>
  <si>
    <t>148C6150R</t>
  </si>
  <si>
    <t xml:space="preserve">Обратно-запорные клапаны </t>
  </si>
  <si>
    <t>Обратно-запорные клапаны типа SCA пропускают рабочую среду в одном направлении и предотвращают её движения в обратном. Клапаны выпускаются в угловом и прямоточном исполнении, имеют встроенную запорную функцию и поставляются в комплекте с колпачком и маховиком.
Клапаны удовлетворяют всем требованиям, предъявляемым к запорному оборудованию для промышленных холодильных установок.</t>
  </si>
  <si>
    <t>Прямые обратно-запорные клапаны</t>
  </si>
  <si>
    <t>148B7015R</t>
  </si>
  <si>
    <t>148B7020R</t>
  </si>
  <si>
    <t>148B7025R</t>
  </si>
  <si>
    <t>148B7032R</t>
  </si>
  <si>
    <t>148B7040R</t>
  </si>
  <si>
    <t>148B7050R</t>
  </si>
  <si>
    <t>148B7065R</t>
  </si>
  <si>
    <t>148B7080R</t>
  </si>
  <si>
    <t>148B7100R</t>
  </si>
  <si>
    <t>148B7125R</t>
  </si>
  <si>
    <t>148B7150R</t>
  </si>
  <si>
    <t>148C7100R</t>
  </si>
  <si>
    <t>148C7125R</t>
  </si>
  <si>
    <t>148C7150R</t>
  </si>
  <si>
    <t>Угловые обратно-запорные клапаны</t>
  </si>
  <si>
    <t>148B8015R</t>
  </si>
  <si>
    <t>148B8020R</t>
  </si>
  <si>
    <t xml:space="preserve"> -60…120</t>
  </si>
  <si>
    <t>148B8025R</t>
  </si>
  <si>
    <t>148B8032R</t>
  </si>
  <si>
    <t>148B8040R</t>
  </si>
  <si>
    <t>148B8050R</t>
  </si>
  <si>
    <t>148B8065R</t>
  </si>
  <si>
    <t>148B8080R</t>
  </si>
  <si>
    <t>148B8100R</t>
  </si>
  <si>
    <t>148B8125R</t>
  </si>
  <si>
    <t>148B8150R</t>
  </si>
  <si>
    <t>148C8100R</t>
  </si>
  <si>
    <t>148C8125R</t>
  </si>
  <si>
    <t>148C8150R</t>
  </si>
  <si>
    <t xml:space="preserve">Сетчатые фильтры </t>
  </si>
  <si>
    <t>Фильтрующие сетки</t>
  </si>
  <si>
    <t>Сетчатые фильтры типа FIA предназначены для очистки холодильной системы от различных механических объектов (частицы тяжелых металлов, грязи и ржавчины и т.д.).  Сетчатые фильтры уменьшают опасность повреждения холодильной установки и выхода из строя ее механизмов. Фильтры выпускаются в угловом и прямоточном исполнении и поставляются в комплекте с фильтрующей сеткой.</t>
  </si>
  <si>
    <t>Прямые сетчатые фильтры</t>
  </si>
  <si>
    <t>Пропускная способность с фильтрующей сеткой (Kv), м3/ч</t>
  </si>
  <si>
    <t>Фильтрующая сетка, мкм</t>
  </si>
  <si>
    <t>Совместимость с корпусом FIA</t>
  </si>
  <si>
    <t xml:space="preserve">Тип фильтрующей сетки, мкм </t>
  </si>
  <si>
    <t>148B9015R</t>
  </si>
  <si>
    <t>148H3122R</t>
  </si>
  <si>
    <t>148B9020R</t>
  </si>
  <si>
    <t>148H3124R</t>
  </si>
  <si>
    <t>148B9025R</t>
  </si>
  <si>
    <t>148H3126R</t>
  </si>
  <si>
    <t>148B9032R</t>
  </si>
  <si>
    <t>148H3128R</t>
  </si>
  <si>
    <t>148B9040R</t>
  </si>
  <si>
    <t>148H3123R</t>
  </si>
  <si>
    <t>148B9050R</t>
  </si>
  <si>
    <t>148H3125R</t>
  </si>
  <si>
    <t>148B9065R</t>
  </si>
  <si>
    <t>--</t>
  </si>
  <si>
    <t>148H3127R</t>
  </si>
  <si>
    <t>148B9080R</t>
  </si>
  <si>
    <t>148H3129R</t>
  </si>
  <si>
    <t>148B9100R</t>
  </si>
  <si>
    <t>148H3157R</t>
  </si>
  <si>
    <t>148B9125R</t>
  </si>
  <si>
    <t>148H3130R</t>
  </si>
  <si>
    <t>148B9150R</t>
  </si>
  <si>
    <t>148H3138R</t>
  </si>
  <si>
    <t>148C9100R</t>
  </si>
  <si>
    <t>148H3144R</t>
  </si>
  <si>
    <t>148C9125R</t>
  </si>
  <si>
    <t>148H3131R</t>
  </si>
  <si>
    <t>148C9150R</t>
  </si>
  <si>
    <t>148H3139R</t>
  </si>
  <si>
    <t>148C9200R</t>
  </si>
  <si>
    <t>148H3145R</t>
  </si>
  <si>
    <t>148C9250R</t>
  </si>
  <si>
    <t>148H3119R</t>
  </si>
  <si>
    <t>Угловые сетчатые фильтры</t>
  </si>
  <si>
    <t>148H3120R</t>
  </si>
  <si>
    <t>148B0015R</t>
  </si>
  <si>
    <t>148H3121R</t>
  </si>
  <si>
    <t>148B0020R</t>
  </si>
  <si>
    <t>148H3132R</t>
  </si>
  <si>
    <t>148B0025R</t>
  </si>
  <si>
    <t>148H3140R</t>
  </si>
  <si>
    <t>148B0032R</t>
  </si>
  <si>
    <t>148H3146R</t>
  </si>
  <si>
    <t>148B0040R</t>
  </si>
  <si>
    <t>148H3133R</t>
  </si>
  <si>
    <t>148B0050R</t>
  </si>
  <si>
    <t>148H3141R</t>
  </si>
  <si>
    <t>148B0065R</t>
  </si>
  <si>
    <t>148H3147R</t>
  </si>
  <si>
    <t>148B0080R</t>
  </si>
  <si>
    <t>148H3134R</t>
  </si>
  <si>
    <t>148B0100R</t>
  </si>
  <si>
    <t>148H3142R</t>
  </si>
  <si>
    <t>148B0125R</t>
  </si>
  <si>
    <t>148H3148R</t>
  </si>
  <si>
    <t>148B0150R</t>
  </si>
  <si>
    <t>148H3135R</t>
  </si>
  <si>
    <t>148C0100R</t>
  </si>
  <si>
    <t>148H3143R</t>
  </si>
  <si>
    <t>148C0125R</t>
  </si>
  <si>
    <t>148H3149R</t>
  </si>
  <si>
    <t>148C0150R</t>
  </si>
  <si>
    <t>148H3136R</t>
  </si>
  <si>
    <t>148C0200R</t>
  </si>
  <si>
    <t>148H3175R</t>
  </si>
  <si>
    <t>148C0250R</t>
  </si>
  <si>
    <t>Сервисные клапаны</t>
  </si>
  <si>
    <t>Клапаны запорные игольчатые типа SNV обладаю отличными гидравлическими характеристиками и предназначены для работы в качестве сервисных клапанов. 
Клапаны удовлетворяют всем требованиям, предъявляемым к запорному оборудованию для промышленных холодильных установок.</t>
  </si>
  <si>
    <t>Комплектация</t>
  </si>
  <si>
    <t xml:space="preserve">Вход </t>
  </si>
  <si>
    <t>Выход</t>
  </si>
  <si>
    <t>148B3740R</t>
  </si>
  <si>
    <t>G1/2”
(наруж. резьба)</t>
  </si>
  <si>
    <t>R717, R744 и фреоны</t>
  </si>
  <si>
    <t xml:space="preserve"> -50…150</t>
  </si>
  <si>
    <t xml:space="preserve">Мультипак </t>
  </si>
  <si>
    <t>148B3745R</t>
  </si>
  <si>
    <t>148B4568R</t>
  </si>
  <si>
    <t>FPT¼”
(внутр. резьба)</t>
  </si>
  <si>
    <t>148B3746R</t>
  </si>
  <si>
    <t>MPT¼"
(наруж. резьба)</t>
  </si>
  <si>
    <t xml:space="preserve">Комплектация мультипака </t>
  </si>
  <si>
    <t>5 штук</t>
  </si>
  <si>
    <t>Ниппель под сварку DN 10</t>
  </si>
  <si>
    <t>10 штук</t>
  </si>
  <si>
    <t xml:space="preserve">Уплотнение ниппеля </t>
  </si>
  <si>
    <t>Заглушка  MPT ¼"</t>
  </si>
  <si>
    <t>Уплотнение заглушки</t>
  </si>
  <si>
    <t>Заглушка  FPT ¼"</t>
  </si>
  <si>
    <t>Электромагнитные клапаны</t>
  </si>
  <si>
    <t>Электромагнитные клапаны типа EVRА(T) — электромеханические устройства, предназначенные для открытия и перекрытия потока рабочей среды на линиях жидкости, влажного/сухого и горячего пара в холодильных установках.
Клапаны удовлетворяют всем требованиям, предъявляемым к  оборудованию для промышленных холодильных установок.</t>
  </si>
  <si>
    <t>Шток ручного открытия</t>
  </si>
  <si>
    <t>Открывающий перепад, бар</t>
  </si>
  <si>
    <t>032F6214R</t>
  </si>
  <si>
    <t>Да</t>
  </si>
  <si>
    <t>032F6216R</t>
  </si>
  <si>
    <t>032F6221R</t>
  </si>
  <si>
    <t>032F6225R</t>
  </si>
  <si>
    <t>042H1126R</t>
  </si>
  <si>
    <t>Нет</t>
  </si>
  <si>
    <t>042H1128R</t>
  </si>
  <si>
    <t>042H1130R</t>
  </si>
  <si>
    <t>Клапаны поставляются в комплекте с ответными фланцами, включая болты и прокладочные уплотнения. Электромагнитная катушка заказывается отдельно</t>
  </si>
  <si>
    <t>Электромагнитная катушка</t>
  </si>
  <si>
    <t>Напряжение, B</t>
  </si>
  <si>
    <t>Частота, Гц</t>
  </si>
  <si>
    <t xml:space="preserve">Ток </t>
  </si>
  <si>
    <t>Мощность,
Вт</t>
  </si>
  <si>
    <t>Электрический
разъем</t>
  </si>
  <si>
    <t>018F6801R</t>
  </si>
  <si>
    <t>BE230AS</t>
  </si>
  <si>
    <t>Перем. Ток</t>
  </si>
  <si>
    <t>DIN 43560</t>
  </si>
  <si>
    <t>Двухступенчатые электромагнитные клапаны</t>
  </si>
  <si>
    <t xml:space="preserve">Двухступенчатые электромагнитные клапаны типа PMLX устанавливаются на линиях возврата влажного или сухого пара и предназначены для повышения безопасности и энергоэффективности холодильной системы при оттаивании горячими парами. </t>
  </si>
  <si>
    <t>027F4032R</t>
  </si>
  <si>
    <t>027F4040R</t>
  </si>
  <si>
    <t>027F4050R</t>
  </si>
  <si>
    <t>027F4065R</t>
  </si>
  <si>
    <t>027F4080R</t>
  </si>
  <si>
    <t>027F4100R</t>
  </si>
  <si>
    <t>28 бар  изб. - Максимальное рабочее давление при использовании с R717 (аммиак) в качестве рабочей среды.
30 бар  изб. - Максимальное рабочее давление при использовании с ГФУ и ГХФУ хладагентами в качестве рабочей среды.</t>
  </si>
  <si>
    <t xml:space="preserve">Комплектация </t>
  </si>
  <si>
    <t>Клапан PMLX</t>
  </si>
  <si>
    <t xml:space="preserve"> 1 шт.</t>
  </si>
  <si>
    <t>Электромагнитный пилотный клапан типа EVM-NC</t>
  </si>
  <si>
    <t>2 шт.</t>
  </si>
  <si>
    <t xml:space="preserve">Электромагнитная катушка типа BE230AS </t>
  </si>
  <si>
    <t>Штуцер под приварку</t>
  </si>
  <si>
    <t>1 шт.</t>
  </si>
  <si>
    <t>Ответный фланц, включая болты и прокладочные уплотнения (PMLX 32-100)</t>
  </si>
  <si>
    <t>027F3020R</t>
  </si>
  <si>
    <t>0,2 -0,3</t>
  </si>
  <si>
    <t>027F3025R</t>
  </si>
  <si>
    <t>027F3032R</t>
  </si>
  <si>
    <t>027F3040R</t>
  </si>
  <si>
    <t>027F3050R</t>
  </si>
  <si>
    <t>027F3065R</t>
  </si>
  <si>
    <t>027F3080R</t>
  </si>
  <si>
    <t>027F3100R</t>
  </si>
  <si>
    <t>Пилотные клапаны</t>
  </si>
  <si>
    <t>Пилотные клапаны устанавливаются на основные клапаны типа РМ или во внешнюю управляющую линию, используя корпус CVH. При этом во внешней управляющей линии они могут работать как независимые клапаны.</t>
  </si>
  <si>
    <t>Пилотный клапан для поддержания давления до себя</t>
  </si>
  <si>
    <t>Диапазон регулирования, бар</t>
  </si>
  <si>
    <t>027B0920R</t>
  </si>
  <si>
    <t>027B0921R</t>
  </si>
  <si>
    <t xml:space="preserve">Пилотный клапан для поддержания перепада давления </t>
  </si>
  <si>
    <t>027B0930R</t>
  </si>
  <si>
    <t>Пилотный клапан для поддержания давления после себя</t>
  </si>
  <si>
    <t>027B0940R</t>
  </si>
  <si>
    <t>027B1120R</t>
  </si>
  <si>
    <t>Корпус для пилотных клапанов</t>
  </si>
  <si>
    <t>027F1090R</t>
  </si>
  <si>
    <t>027F1091R</t>
  </si>
  <si>
    <t>027F1092R</t>
  </si>
  <si>
    <t>2412+183R</t>
  </si>
  <si>
    <t>2412+184R</t>
  </si>
  <si>
    <t>2412+185R</t>
  </si>
  <si>
    <t>2412+186R</t>
  </si>
  <si>
    <t>Регулятор температуры масла</t>
  </si>
  <si>
    <t>Регуляторы ORV — трехходовые промышленные клапаны, предназначенные для поддержания постоянной температуры масла в газовых компрессорах, путем смешивания потоков горячего и холодного масла</t>
  </si>
  <si>
    <t>Корпус регулятора температуры</t>
  </si>
  <si>
    <t>Рабочая температура, °С</t>
  </si>
  <si>
    <t>148H3399R</t>
  </si>
  <si>
    <t>148H3361R</t>
  </si>
  <si>
    <t>148H3402R</t>
  </si>
  <si>
    <t>148H3406R</t>
  </si>
  <si>
    <t>148H3409R</t>
  </si>
  <si>
    <t>148H3362R</t>
  </si>
  <si>
    <t>148H3463R</t>
  </si>
  <si>
    <t>ORV 25-50</t>
  </si>
  <si>
    <t xml:space="preserve"> -</t>
  </si>
  <si>
    <t>148H3469R</t>
  </si>
  <si>
    <t>148H3465R</t>
  </si>
  <si>
    <t>ORV 65-80</t>
  </si>
  <si>
    <t>148H3471R</t>
  </si>
  <si>
    <t xml:space="preserve">Прайс-лист </t>
  </si>
  <si>
    <t xml:space="preserve">  Промышленная холодильная арматура и компоненты РИДАН</t>
  </si>
  <si>
    <t>Калькулятор расчета стоимости</t>
  </si>
  <si>
    <t>Основные технические характеристики</t>
  </si>
  <si>
    <t>Для использования прайс-листа вставьте в столбец "А" (кодовый номер) перечень артикулов</t>
  </si>
  <si>
    <t>Для расчета стоимости перечня оборудования:</t>
  </si>
  <si>
    <t>1 - Укажите необходимое количество в столбец "Е" (кол-во)</t>
  </si>
  <si>
    <t>Подробные технические характеристики доступны в Каталоге (Скачать Каталог)</t>
  </si>
  <si>
    <t xml:space="preserve">2 - Укажите размер договорной скидки на группу товаров в ячейку "H7" </t>
  </si>
  <si>
    <t>3 - Укажите актуальный курс в ячейку  "I7" (курс)</t>
  </si>
  <si>
    <t xml:space="preserve">Задать технический вопрос на онлайн площадке Community  </t>
  </si>
  <si>
    <t>Размер скидки</t>
  </si>
  <si>
    <t xml:space="preserve">Курс </t>
  </si>
  <si>
    <t xml:space="preserve">Актуальная информацию по наличию и срокам доступна в электронном магазине RIDAN.RU </t>
  </si>
  <si>
    <t>Онлайн переподбор оборудования Данфосс на РИДАН</t>
  </si>
  <si>
    <t xml:space="preserve">Наименование </t>
  </si>
  <si>
    <t>Кол-во</t>
  </si>
  <si>
    <t>Сумма со скидкой без НДС, у.е</t>
  </si>
  <si>
    <t>Сумма со скидкой с НДС, у.е</t>
  </si>
  <si>
    <t>Сумма со скидкой с НДС, руб</t>
  </si>
  <si>
    <t>СКЛАД</t>
  </si>
  <si>
    <t>Присоединения</t>
  </si>
  <si>
    <t>Полное  наименование</t>
  </si>
  <si>
    <t>Тип 2</t>
  </si>
  <si>
    <t xml:space="preserve">Исполнение/
модификация </t>
  </si>
  <si>
    <t>МРД,
бар изб.</t>
  </si>
  <si>
    <t xml:space="preserve">Присоединение </t>
  </si>
  <si>
    <t>Описание</t>
  </si>
  <si>
    <t>Цена,  у.е.
без НДС</t>
  </si>
  <si>
    <t>Цена, у.е.
с НДС 20%</t>
  </si>
  <si>
    <t xml:space="preserve">Группа скидок </t>
  </si>
  <si>
    <t xml:space="preserve">Примечание </t>
  </si>
  <si>
    <t>Столбец1</t>
  </si>
  <si>
    <t>Электромагнитная катушка BE230AS</t>
  </si>
  <si>
    <t>Катушка BE230AS; 10 Вт; 220В; 50 Гц; перем. тока; DIN 43650</t>
  </si>
  <si>
    <t>Электромагнитный клапан</t>
  </si>
  <si>
    <t>Электромагнитный клапан EVRAT 10</t>
  </si>
  <si>
    <t>EVRAT 10</t>
  </si>
  <si>
    <t xml:space="preserve"> -45…105</t>
  </si>
  <si>
    <t>R717 и фреоны</t>
  </si>
  <si>
    <t>Фланец. Ответные фланцы под сварку DIN</t>
  </si>
  <si>
    <t>EVRAT 10  со штоком ручного открытия и ответными фланцами в комплекте; без катушки</t>
  </si>
  <si>
    <t>Электромагнитный клапан EVRAT 15</t>
  </si>
  <si>
    <t>EVRAT 15</t>
  </si>
  <si>
    <t>EVRAT 15  со штоком ручного открытия и ответными фланцами в комплекте; без катушки</t>
  </si>
  <si>
    <t>Электромагнитный клапан EVRA 20</t>
  </si>
  <si>
    <t>EVRA 20 с ответными фланцами в комплекте; без катушки</t>
  </si>
  <si>
    <t>Электромагнитный клапан EVRA 25</t>
  </si>
  <si>
    <t>EVRA 25 с ответными фланцами в комплекте; без катушки</t>
  </si>
  <si>
    <t>Электромагнитный клапан EVRA 32</t>
  </si>
  <si>
    <t>EVRA 32 с ответными фланцами в комплекте; без катушки</t>
  </si>
  <si>
    <t>Электромагнитный клапан EVRA 40</t>
  </si>
  <si>
    <t>EVRA 40 с ответными фланцами в комплекте; без катушки</t>
  </si>
  <si>
    <t>Электромагнитный клапан EVRA 50</t>
  </si>
  <si>
    <t>EVRA 50 с ответными фланцами в комплекте; без катушки</t>
  </si>
  <si>
    <t xml:space="preserve">Двухступенчатый электромагнитный клапан </t>
  </si>
  <si>
    <t>Двухступенчатый электромагнитный клапан PMLX 32</t>
  </si>
  <si>
    <t>PMLX</t>
  </si>
  <si>
    <t>28 / 30</t>
  </si>
  <si>
    <t xml:space="preserve"> -45…120</t>
  </si>
  <si>
    <t>Двухступенчатый электромагнитный клапан PMLX 40</t>
  </si>
  <si>
    <t>Двухступенчатый электромагнитный клапан</t>
  </si>
  <si>
    <t>Двухступенчатый электромагнитный клапан PMLX 50</t>
  </si>
  <si>
    <t>Двухступенчатый электромагнитный клапан PMLX 65</t>
  </si>
  <si>
    <t>Двухступенчатый электромагнитный клапан PMLX 80</t>
  </si>
  <si>
    <t>Двухступенчатый электромагнитный клапан PMLX 100</t>
  </si>
  <si>
    <t>Под сварку встык DIN</t>
  </si>
  <si>
    <t>PM</t>
  </si>
  <si>
    <t>PM-3 DN20 с ответными фланцами в комплекте</t>
  </si>
  <si>
    <t>PM-3 DN25 с ответными фланцами в комплекте</t>
  </si>
  <si>
    <t>PM-3 DN32 с ответными фланцами в комплекте</t>
  </si>
  <si>
    <t>PM-3 DN40 с ответными фланцами в комплекте</t>
  </si>
  <si>
    <t>PM-3 DN50 с ответными фланцами в комплекте</t>
  </si>
  <si>
    <t>PM-3 DN65 с ответными фланцами в комплекте</t>
  </si>
  <si>
    <t>PM-3 DN80 с ответными фланцами в комплекте</t>
  </si>
  <si>
    <t>PM-3 DN100 с ответными фланцами в комплекте</t>
  </si>
  <si>
    <t>Пилотный клапан (до себя)</t>
  </si>
  <si>
    <t xml:space="preserve">Пилотный клапан  CVP-L (-0,65 ÷ 10 бар) </t>
  </si>
  <si>
    <t>CVP</t>
  </si>
  <si>
    <t>CVP-L</t>
  </si>
  <si>
    <t xml:space="preserve"> -50…120</t>
  </si>
  <si>
    <t>Резьба M24х1,5</t>
  </si>
  <si>
    <t xml:space="preserve">CVP-L1; диапазон регулирования (-0,65 ÷ 7 бар) </t>
  </si>
  <si>
    <t xml:space="preserve">Пилотный клапан  CVP-M  (4  ÷ 25 бар) </t>
  </si>
  <si>
    <t xml:space="preserve">CVP-M </t>
  </si>
  <si>
    <t>4  ÷ 25</t>
  </si>
  <si>
    <t>CVP-M; диапазон регулирования (4  ÷ 25 бар)</t>
  </si>
  <si>
    <t>Пилотный клапан (перепада давления)</t>
  </si>
  <si>
    <t xml:space="preserve">Пилотный клапан  CVPP (0 ÷ 10 бар) </t>
  </si>
  <si>
    <t>CVPP</t>
  </si>
  <si>
    <t>0 ÷ 10</t>
  </si>
  <si>
    <t>CVPP; диапазон регулирования (0  ÷ 10 бар)</t>
  </si>
  <si>
    <t>Пилотный клапан (после себя)</t>
  </si>
  <si>
    <t>Пилотный клапан CVC  (0 ÷ 15  бар)</t>
  </si>
  <si>
    <t>CVC</t>
  </si>
  <si>
    <t>0  ÷ 15</t>
  </si>
  <si>
    <t>CVC; диапазон регулирования  (0,5  ÷ 7  бар)</t>
  </si>
  <si>
    <t>EVM</t>
  </si>
  <si>
    <t>EVM-NC</t>
  </si>
  <si>
    <t xml:space="preserve">EVM-NC; нормально закрытый </t>
  </si>
  <si>
    <t>Корпус для пилотных клапанов CVH 10</t>
  </si>
  <si>
    <t>CVH</t>
  </si>
  <si>
    <t xml:space="preserve">CVH с ответными фланцами в комплекте </t>
  </si>
  <si>
    <t>Корпус для пилотных клапанов CVH 15</t>
  </si>
  <si>
    <t>CVH с ответными фланцами в комплекте</t>
  </si>
  <si>
    <t>Корпус для пилотных клапанов CVH 20</t>
  </si>
  <si>
    <t xml:space="preserve">OFV </t>
  </si>
  <si>
    <t>OFV 20 D; диапазон регулирования (2 ÷ 8 бар); под сварку встык</t>
  </si>
  <si>
    <t>OFV 25 D; диапазон регулирования (2 ÷ 8 бар); под сварку встык</t>
  </si>
  <si>
    <t>OFV 32 D; диапазон регулирования (2 ÷ 8 бар); под сварку встык</t>
  </si>
  <si>
    <t>OFV 40 D; диапазон регулирования (2 ÷ 8 бар); под сварку встык</t>
  </si>
  <si>
    <t>Запорный клапан</t>
  </si>
  <si>
    <t>SVA</t>
  </si>
  <si>
    <t xml:space="preserve"> SVA15 D STR; колпачок и маховик в комплекте; под сварку встык</t>
  </si>
  <si>
    <t xml:space="preserve"> SVA 15 D ANG; колпачок и маховик в комплекте; под сварку встык</t>
  </si>
  <si>
    <t xml:space="preserve"> SVA 20 D STR; колпачок и маховик в комплекте; под сварку встык</t>
  </si>
  <si>
    <t xml:space="preserve"> SVA 20 D ANG; колпачок и маховик в комплекте; под сварку встык</t>
  </si>
  <si>
    <t xml:space="preserve"> SVA 25 D STR; колпачок и маховик в комплекте; под сварку встык</t>
  </si>
  <si>
    <t xml:space="preserve"> SVA 25 D ANG; колпачок и маховик в комплекте; под сварку встык</t>
  </si>
  <si>
    <t xml:space="preserve"> SVA 32 D STR; колпачок и маховик в комплекте; под сварку встык</t>
  </si>
  <si>
    <t xml:space="preserve"> SVA 32 D ANG; колпачок и маховик в комплекте; под сварку встык</t>
  </si>
  <si>
    <t xml:space="preserve"> SVA 40 D STR; колпачок и маховик в комплекте; под сварку встык</t>
  </si>
  <si>
    <t xml:space="preserve"> SVA 40 D ANG; колпачок и маховик в комплекте; под сварку встык</t>
  </si>
  <si>
    <t xml:space="preserve"> SVA 50 D STR; колпачок и маховик в комплекте; под сварку встык</t>
  </si>
  <si>
    <t xml:space="preserve"> SVA 50 D ANG; колпачок и маховик в комплекте; под сварку встык</t>
  </si>
  <si>
    <t xml:space="preserve"> SVA 65 D STR; колпачок и маховик в комплекте; под сварку встык</t>
  </si>
  <si>
    <t xml:space="preserve"> SVA 65 D ANG; колпачок и маховик в комплекте; под сварку встык</t>
  </si>
  <si>
    <t xml:space="preserve"> SVA 80 D STR; колпачок и маховик в комплекте; под сварку встык</t>
  </si>
  <si>
    <t xml:space="preserve"> SVA 80 D ANG; колпачок и маховик в комплекте; под сварку встык</t>
  </si>
  <si>
    <t xml:space="preserve"> SVA 100 D STR; колпачок и маховик в комплекте; под сварку встык</t>
  </si>
  <si>
    <t xml:space="preserve"> SVA 100 D ANG; колпачок и маховик в комплекте; под сварку встык</t>
  </si>
  <si>
    <t xml:space="preserve"> SVA 125 D STR; колпачок и маховик в комплекте; под сварку встык</t>
  </si>
  <si>
    <t xml:space="preserve"> SVA 125 D ANG; колпачок и маховик в комплекте; под сварку встык</t>
  </si>
  <si>
    <t xml:space="preserve"> SVA 150 D STR; колпачок и маховик в комплекте; под сварку встык</t>
  </si>
  <si>
    <t xml:space="preserve"> SVA 150 D ANG; колпачок и маховик в комплекте; под сварку встык</t>
  </si>
  <si>
    <t xml:space="preserve"> SVA 200 D STR; колпачок и маховик в комплекте; под сварку встык</t>
  </si>
  <si>
    <t xml:space="preserve"> SVA 200 D ANG; колпачок и маховик в комплекте; под сварку встык</t>
  </si>
  <si>
    <t xml:space="preserve"> SVA 250 D ANG; колпачок и маховик в комплекте; под сварку встык</t>
  </si>
  <si>
    <t xml:space="preserve"> SVA 300 D ANG; колпачок и маховик в комплекте; под сварку встык</t>
  </si>
  <si>
    <t>Ручной регулирующий клапан</t>
  </si>
  <si>
    <t>Прямой ручной регулирующий клапан  REG 15 D STR</t>
  </si>
  <si>
    <t xml:space="preserve">REG </t>
  </si>
  <si>
    <t>REG 15 D STR; колпачок и маховик в комплекте; под сварку встык</t>
  </si>
  <si>
    <t>Угловой ручной регулирующий клапан  REG 15 D ANG</t>
  </si>
  <si>
    <t>REG 15 D ANG; колпачок и маховик в комплекте; под сварку встык</t>
  </si>
  <si>
    <t>Прямой ручной регулирующий клапан  REG 20 D STR</t>
  </si>
  <si>
    <t>REG 20 D STR; колпачок и маховик в комплекте; под сварку встык</t>
  </si>
  <si>
    <t>Угловой ручной регулирующий клапан  REG 20 D ANG</t>
  </si>
  <si>
    <t>REG 20 D ANG; колпачок и маховик в комплекте; под сварку встык</t>
  </si>
  <si>
    <t>Прямой ручной регулирующий клапан  REG 25 D STR</t>
  </si>
  <si>
    <t>REG 25 D STR; колпачок и маховик в комплекте; под сварку встык</t>
  </si>
  <si>
    <t>Угловой ручной регулирующий клапан  REG 25 D ANG</t>
  </si>
  <si>
    <t>REG 25 D ANG; колпачок и маховик в комплекте; под сварку встык</t>
  </si>
  <si>
    <t>Прямой ручной регулирующий клапан  REG 32 D STR</t>
  </si>
  <si>
    <t>REG 32 D STR; колпачок и маховик в комплекте; под сварку встык</t>
  </si>
  <si>
    <t>Угловой ручной регулирующий клапан  REG 32 D ANG</t>
  </si>
  <si>
    <t>REG 32 D ANG; колпачок и маховик в комплекте; под сварку встык</t>
  </si>
  <si>
    <t>Прямой ручной регулирующий клапан  REG 40 D STR</t>
  </si>
  <si>
    <t>REG 40 D STR; колпачок и маховик в комплекте; под сварку встык</t>
  </si>
  <si>
    <t>Угловой ручной регулирующий клапан  REG 40 D ANG</t>
  </si>
  <si>
    <t>REG 40 D ANG; колпачок и маховик в комплекте; под сварку встык</t>
  </si>
  <si>
    <t>Прямой ручной регулирующий клапан  REG 50 D STR</t>
  </si>
  <si>
    <t>REG 50 D STR; колпачок и маховик в комплекте; под сварку встык</t>
  </si>
  <si>
    <t>Угловой ручной регулирующий клапан  REG 50 D ANG</t>
  </si>
  <si>
    <t>REG 50 D ANG; колпачок и маховик в комплекте; под сварку встык</t>
  </si>
  <si>
    <t>Прямой ручной регулирующий клапан  REG 65 D STR</t>
  </si>
  <si>
    <t>REG 65 D STR; колпачок и маховик в комплекте; под сварку встык</t>
  </si>
  <si>
    <t>Угловой ручной регулирующий клапан  REG 65 D ANG</t>
  </si>
  <si>
    <t>REG 65 D ANG; колпачок и маховик в комплекте; под сварку встык</t>
  </si>
  <si>
    <t>Прямой ручной регулирующий клапан  REG 80 D STR</t>
  </si>
  <si>
    <t>REG 80 D STR; колпачок и маховик в комплекте; под сварку встык</t>
  </si>
  <si>
    <t>Угловой ручной регулирующий клапан  REG 80 D ANG</t>
  </si>
  <si>
    <t>REG 80 D ANG; колпачок и маховик в комплекте; под сварку встык</t>
  </si>
  <si>
    <t>Обратный клапан</t>
  </si>
  <si>
    <t xml:space="preserve"> CHV</t>
  </si>
  <si>
    <t>CHV15 D STR; под сварку встык</t>
  </si>
  <si>
    <t>CHV15 D ANG; под сварку встык</t>
  </si>
  <si>
    <t>CHV20 D STR; под сварку встык</t>
  </si>
  <si>
    <t>CHV20 D ANG; под сварку встык</t>
  </si>
  <si>
    <t>CHV25 D STR ; под сварку встык</t>
  </si>
  <si>
    <t>CHV25D ANG; под сварку встык</t>
  </si>
  <si>
    <t>CHV32 D STR; под сварку встык</t>
  </si>
  <si>
    <t>CHV32 D ANG; под сварку встык</t>
  </si>
  <si>
    <t xml:space="preserve">CHV40 D STR; под сварку встык </t>
  </si>
  <si>
    <t xml:space="preserve">CHV40 D ANG; под сварку встык </t>
  </si>
  <si>
    <t>CHV50 D STR; под сварку встык</t>
  </si>
  <si>
    <t>CHV50 D ANG; под сварку встык</t>
  </si>
  <si>
    <t>CHV65 D STR; под сварку встык</t>
  </si>
  <si>
    <t>CHV65 D ANG; под сварку встык</t>
  </si>
  <si>
    <t>CHV80 D STR; под сварку встык</t>
  </si>
  <si>
    <t>CHV80 D ANG; под сварку встык</t>
  </si>
  <si>
    <t>CHV100 D STR</t>
  </si>
  <si>
    <t>CHV100 D ANG</t>
  </si>
  <si>
    <t>CHV125 D STR</t>
  </si>
  <si>
    <t xml:space="preserve">CHV125 D ANG </t>
  </si>
  <si>
    <t xml:space="preserve">CHV150 D STR </t>
  </si>
  <si>
    <t>CHV150 D ANG</t>
  </si>
  <si>
    <t>CHV100 D STR; под сварку встык</t>
  </si>
  <si>
    <t>CHV100 D ANG; под сварку встык</t>
  </si>
  <si>
    <t>CHV125 D STR; под сварку встык</t>
  </si>
  <si>
    <t>CHV125 D ANG; под сварку встык</t>
  </si>
  <si>
    <t>CHV150 D STR; под сварку встык</t>
  </si>
  <si>
    <t>CHV150 D ANG; под сварку встык</t>
  </si>
  <si>
    <t>Обратно-запорный клапан</t>
  </si>
  <si>
    <t xml:space="preserve"> SCA</t>
  </si>
  <si>
    <t>SCA 15 D STR; колпачок и маховик в комплекте</t>
  </si>
  <si>
    <t>SCA 15 D ANG; колпачок и маховик в комплекте</t>
  </si>
  <si>
    <t>SCA 20 D STR; колпачок и маховик в комплекте</t>
  </si>
  <si>
    <t>SCA 20 D ANG; колпачок и маховик в комплекте</t>
  </si>
  <si>
    <t>SCA 25 D STR; колпачок и маховик в комплекте</t>
  </si>
  <si>
    <t>SCA 25 D ANG; колпачок и маховик в комплекте</t>
  </si>
  <si>
    <t>SCA 32 D STR; колпачок и маховик в комплекте</t>
  </si>
  <si>
    <t>SCA 32 D ANG; колпачок и маховик в комплекте</t>
  </si>
  <si>
    <t>SCA 40 D STR; колпачок и маховик в комплекте</t>
  </si>
  <si>
    <t>SCA 40 D ANG; колпачок и маховик в комплекте</t>
  </si>
  <si>
    <t>SCA 50 D STR; колпачок и маховик в комплекте</t>
  </si>
  <si>
    <t>SCA 50 D ANG; колпачок и маховик в комплекте</t>
  </si>
  <si>
    <t>SCA 65 D STR; колпачок и маховик в комплекте</t>
  </si>
  <si>
    <t>SCA 65 D ANG; колпачок и маховик в комплекте</t>
  </si>
  <si>
    <t>SCA 80 D STR; колпачок и маховик в комплекте</t>
  </si>
  <si>
    <t>SCA 80 D ANG; колпачок и маховик в комплекте</t>
  </si>
  <si>
    <t xml:space="preserve"> SCA 100 D STR  PN 52 колпачок и маховик в комплекте</t>
  </si>
  <si>
    <t xml:space="preserve"> SCA 100 D ANG  PN 52 колпачок и маховик в комплекте</t>
  </si>
  <si>
    <t xml:space="preserve"> SCA 125 D STR  PN 52 колпачок и маховик в комплекте</t>
  </si>
  <si>
    <t xml:space="preserve"> SCA 125 D ANG  PN 52 колпачок и маховик в комплекте</t>
  </si>
  <si>
    <t xml:space="preserve"> SCA 150 D STR PN 52 колпачок и маховик в комплекте</t>
  </si>
  <si>
    <t xml:space="preserve"> SCA 150 D ANG  PN 52 колпачок и маховик в комплекте</t>
  </si>
  <si>
    <t>SCA 100 D STR; колпачок и маховик в комплекте</t>
  </si>
  <si>
    <t>SCA 100 D ANG; колпачок и маховик в комплекте</t>
  </si>
  <si>
    <t>SCA 125 D STR; колпачок и маховик в комплекте</t>
  </si>
  <si>
    <t>SCA 125 D ANG; колпачок и маховик в комплекте</t>
  </si>
  <si>
    <t>SCA 150 D STR; колпачок и маховик в комплекте</t>
  </si>
  <si>
    <t>SCA 150 D ANG; колпачок и маховик в комплекте</t>
  </si>
  <si>
    <t xml:space="preserve">Сетчатый фильтр </t>
  </si>
  <si>
    <t xml:space="preserve"> FIA</t>
  </si>
  <si>
    <t>FIA 15 D STR в комплекте со вставкой 150 мкм</t>
  </si>
  <si>
    <t>FIA 15 D ANG в комплекте со вставкой 150 мкм</t>
  </si>
  <si>
    <t>FIA 20 D STR в комплекте со вставкой 150 мкм</t>
  </si>
  <si>
    <t>FIA 20 D ANG в комплекте со вставкой 150 мкм</t>
  </si>
  <si>
    <t>FIA 25 D STR PN 52 в комплекте со вставкой 150 мкм</t>
  </si>
  <si>
    <t>FIA 25 D ANG PN 52 в комплекте со вставкой 150 мкм</t>
  </si>
  <si>
    <t>FIA 32 D STR PN 52 в комплекте со вставкой 150 мкм</t>
  </si>
  <si>
    <t>FIA 32 D ANG PN 52 в комплекте со вставкой 150 мкм</t>
  </si>
  <si>
    <t>FIA 40 D STR в комплекте со вставкой 150 мкм</t>
  </si>
  <si>
    <t>FIA 40 D ANG в комплекте со вставкой 150 мкм</t>
  </si>
  <si>
    <t>FIA 50 D STR в комплекте со вставкой 150 мкм</t>
  </si>
  <si>
    <t>FIA 50 D ANG  в комплекте со вставкой 150 мкм</t>
  </si>
  <si>
    <t>FIA 65 D STR в комплекте со вставкой 250 мкм</t>
  </si>
  <si>
    <t>FIA 65 D ANG  комплекте со вставкой 250 мкм</t>
  </si>
  <si>
    <t>FIA 80 D STR в комплекте со вставкой 250 мкм</t>
  </si>
  <si>
    <t>FIA 80 D ANG в комплекте со вставкой 250 мкм</t>
  </si>
  <si>
    <t xml:space="preserve"> FIA 100 D STR PN 52 в комплекте со вставкой (250 мкм)</t>
  </si>
  <si>
    <t xml:space="preserve"> FIA 100 D ANG PN 52 в комплекте со вставкой (250 мкм)</t>
  </si>
  <si>
    <t xml:space="preserve"> FIA 125 D STR PN 52 в комплекте со вставкой (250 мкм)</t>
  </si>
  <si>
    <t xml:space="preserve"> FIA 125 D ANG PN 52 в комплекте со вставкой (250 мкм)</t>
  </si>
  <si>
    <t xml:space="preserve"> FIA 150 D STR PN 52 в комплекте со вставкой (250 мкм)</t>
  </si>
  <si>
    <t xml:space="preserve"> FIA 150 D ANG PN 52 в комплекте со вставкой (250 мкм)</t>
  </si>
  <si>
    <t>FIA 100 D STR в комплекте со вставкой 250 мкм</t>
  </si>
  <si>
    <t>FIA 100 D ANG в комплекте со вставкой 250 мкм</t>
  </si>
  <si>
    <t>FIA 125 D STR в комплекте со вставкой 250 мкм</t>
  </si>
  <si>
    <t>FIA 125 D ANG в комплекте со вставкой 250 мкм</t>
  </si>
  <si>
    <t>FIA 150 D STR в комплекте со вставкой 250 мкм</t>
  </si>
  <si>
    <t>FIA 150 D ANG в комплекте со вставкой 250 мкм</t>
  </si>
  <si>
    <t>FIA 200 D STR в комплекте со вставкой 250 мкм</t>
  </si>
  <si>
    <t>FIA 200 D ANG в комплекте со вставкой 250 мкм</t>
  </si>
  <si>
    <t>FIA 250 D STR в комплекте со вставкой 250 мкм</t>
  </si>
  <si>
    <t>FIA 250 D ANG в комплекте со вставкой 250 мкм</t>
  </si>
  <si>
    <t>Фильтрующая вставка</t>
  </si>
  <si>
    <t>Фильтрующая вставка  100 мкм для FIA 15-25</t>
  </si>
  <si>
    <t xml:space="preserve"> FIA-insert</t>
  </si>
  <si>
    <t>100 мкм</t>
  </si>
  <si>
    <t xml:space="preserve"> FIA 15-25 </t>
  </si>
  <si>
    <t xml:space="preserve">100 мкм (150 меш.) для FIA 15-20 </t>
  </si>
  <si>
    <t xml:space="preserve">Фильтрующая вставка </t>
  </si>
  <si>
    <t>Фильтрующая вставка  150 мкм для FIA 15-25</t>
  </si>
  <si>
    <t>150 мкм</t>
  </si>
  <si>
    <t>150 мкм (100 меш.) для FIA 15-20</t>
  </si>
  <si>
    <t>Фильтрующая вставка  250 мкм для FIA 15-25</t>
  </si>
  <si>
    <t>250 мкм</t>
  </si>
  <si>
    <t xml:space="preserve">250 мкм (72 меш.)   для FIA 15-20 </t>
  </si>
  <si>
    <t>Фильтрующая вставка  500 мкм для FIA 15-25</t>
  </si>
  <si>
    <t>500 мкм</t>
  </si>
  <si>
    <t xml:space="preserve">500 мкм (38 меш.)   для FIA 15-20  </t>
  </si>
  <si>
    <t>Фильтрующая вставка  100 мкм для FIA 32-40</t>
  </si>
  <si>
    <t>FIA 32-40</t>
  </si>
  <si>
    <t>100 мкм (150 меш.) для FIA 25-40</t>
  </si>
  <si>
    <t>Фильтрующая вставка  150 мкм для FIA 32-40</t>
  </si>
  <si>
    <t>150 мкм (100 меш.) для FIA 25-40</t>
  </si>
  <si>
    <t>Фильтрующая вставка  250 мкм для FIA 32-40</t>
  </si>
  <si>
    <t xml:space="preserve">250 мкм (72 меш.)   для FIA 25-40 </t>
  </si>
  <si>
    <t>Фильтрующая вставка  500 мкм для FIA 32-40</t>
  </si>
  <si>
    <t>500 мкм (38 меш.)   для FIA 25-40</t>
  </si>
  <si>
    <t>Фильтрующая вставка  100 мкм для FIA 50</t>
  </si>
  <si>
    <t>FIA 50</t>
  </si>
  <si>
    <t>100 мкм (150 меш.) для FIA 50</t>
  </si>
  <si>
    <t>Фильтрующая вставка  150 мкм для FIA 50</t>
  </si>
  <si>
    <t>150 мкм (100 меш.) для FIA 50</t>
  </si>
  <si>
    <t>Фильтрующая вставка  250 мкм для FIA 50</t>
  </si>
  <si>
    <t>250 мкм (72 меш.)   для FIA 50</t>
  </si>
  <si>
    <t>Фильтрующая вставка  500 мкм для FIA 50</t>
  </si>
  <si>
    <t>500 мкм (38 меш.)   для FIA 50</t>
  </si>
  <si>
    <t>Фильтрующая вставка  150 мкм для FIA 65</t>
  </si>
  <si>
    <t>FIA 65</t>
  </si>
  <si>
    <t>150 мкм (100 меш.) для FIA 65</t>
  </si>
  <si>
    <t>Фильтрующая вставка  250 мкм для FIA 65</t>
  </si>
  <si>
    <t>250 мкм (72 меш.)   для FIA 65</t>
  </si>
  <si>
    <t>Фильтрующая вставка  500 мкм для FIA 65</t>
  </si>
  <si>
    <t>500 мкм (38 меш.)   для FIA 65</t>
  </si>
  <si>
    <t>Фильтрующая вставка  150 мкм для FIA 80</t>
  </si>
  <si>
    <t>FIA 80</t>
  </si>
  <si>
    <t>150 мкм (100 меш.) для FIA 80</t>
  </si>
  <si>
    <t>Фильтрующая вставка  250 мкм для FIA 80</t>
  </si>
  <si>
    <t>250 мкм (72 меш.)   для FIA 80</t>
  </si>
  <si>
    <t>Фильтрующая вставка  500 мкм для FIA 80</t>
  </si>
  <si>
    <t>500 мкм (38 меш.)   для FIA 80</t>
  </si>
  <si>
    <t>Фильтрующая вставка  150 мкм для FIA 100</t>
  </si>
  <si>
    <t>FIA 100</t>
  </si>
  <si>
    <t>150 мкм (100 меш.) для FIA 100</t>
  </si>
  <si>
    <t>Фильтрующая вставка  250 мкм для FIA 100</t>
  </si>
  <si>
    <t>250 мкм (72 меш.)   для FIA 100</t>
  </si>
  <si>
    <t>Фильтрующая вставка  500 мкм для FIA 100</t>
  </si>
  <si>
    <t>500 мкм (38 меш.)   для FIA 100</t>
  </si>
  <si>
    <t>Фильтрующая вставка  150 мкм для FIA 125</t>
  </si>
  <si>
    <t>FIA 125</t>
  </si>
  <si>
    <t>150 мкм (100 меш.) для FIA 125</t>
  </si>
  <si>
    <t>Фильтрующая вставка  250 мкм для FIA 125</t>
  </si>
  <si>
    <t>250 мкм (72 меш.)   для FIA 125</t>
  </si>
  <si>
    <t>Фильтрующая вставка  500 мкм для FIA 125</t>
  </si>
  <si>
    <t>500 мкм (38 меш.)   для FIA 125</t>
  </si>
  <si>
    <t>Фильтрующая вставка  150 мкм для FIA 150</t>
  </si>
  <si>
    <t>FIA 150</t>
  </si>
  <si>
    <t>150 мкм (100 меш.) для FIA 150</t>
  </si>
  <si>
    <t>Фильтрующая вставка  250 мкм для FIA 150</t>
  </si>
  <si>
    <t>250 мкм (72 меш.)   для FIA 150</t>
  </si>
  <si>
    <t>Фильтрующая вставка  500 мкм для FIA 150</t>
  </si>
  <si>
    <t>500 мкм (38 меш.)   для FIA 150</t>
  </si>
  <si>
    <t>Фильтрующая вставка  150 мкм для FIA 200</t>
  </si>
  <si>
    <t>FIA 200</t>
  </si>
  <si>
    <t>150 мкм (100 меш.) для FIA 200</t>
  </si>
  <si>
    <t>Фильтрующая вставка  250 мкм для FIA 200</t>
  </si>
  <si>
    <t>250 мкм (72 меш.)   для FIA 200</t>
  </si>
  <si>
    <t>Фильтрующая вставка  500 мкм для FIA 200</t>
  </si>
  <si>
    <t>500 мкм (38 меш.)   для FIA 200</t>
  </si>
  <si>
    <t>Фильтрующая вставка  150 мкм для FIA 250</t>
  </si>
  <si>
    <t>FIA 250</t>
  </si>
  <si>
    <t>150 мкм (100 меш.) для FIA 250</t>
  </si>
  <si>
    <t>Фильтрующая вставка  250 мкм для FIA 250</t>
  </si>
  <si>
    <t>250 мкм (72 меш.)   для FIA 250</t>
  </si>
  <si>
    <t>148H3137R</t>
  </si>
  <si>
    <t>Фильтрующая вставка  500 мкм для FIA 250</t>
  </si>
  <si>
    <t>500 мкм (38 меш.)   для FIA 250</t>
  </si>
  <si>
    <t>Корпус регулятора температуры масла</t>
  </si>
  <si>
    <t xml:space="preserve">Корпус регулятора температуры масла ORV 25 D </t>
  </si>
  <si>
    <t>ORV</t>
  </si>
  <si>
    <t>ORV 25</t>
  </si>
  <si>
    <t>3-х ходовой</t>
  </si>
  <si>
    <t xml:space="preserve"> -10…85</t>
  </si>
  <si>
    <t xml:space="preserve">Холодильные масла </t>
  </si>
  <si>
    <t xml:space="preserve"> ORV 25 D; под сварку встык</t>
  </si>
  <si>
    <t xml:space="preserve">Корпус регулятора температуры масла ORV 32 D </t>
  </si>
  <si>
    <t>ORV 32</t>
  </si>
  <si>
    <t xml:space="preserve"> ORV 32 D; под сварку встык</t>
  </si>
  <si>
    <t xml:space="preserve">Корпус регулятора температуры масла ORV 40 D </t>
  </si>
  <si>
    <t>ORV 40</t>
  </si>
  <si>
    <t xml:space="preserve"> ORV 40 D; под сварку встык</t>
  </si>
  <si>
    <t>Корпус регулятора температуры масла ORV 50 D</t>
  </si>
  <si>
    <t>ORV 50</t>
  </si>
  <si>
    <t xml:space="preserve"> ORV 50 D; под сварку встык</t>
  </si>
  <si>
    <t>Корпус регулятора температуры масла ORV 65 D</t>
  </si>
  <si>
    <t>ORV 65</t>
  </si>
  <si>
    <t xml:space="preserve"> ORV 65 D; под сварку встык</t>
  </si>
  <si>
    <t>Корпус регулятора температуры масла ORV 80 D</t>
  </si>
  <si>
    <t>ORV 80</t>
  </si>
  <si>
    <t xml:space="preserve"> ORV 80 D; под сварку встык</t>
  </si>
  <si>
    <t xml:space="preserve">Элемент термостатический </t>
  </si>
  <si>
    <t>Элемент термостатический 49°C  для ORV 25-50</t>
  </si>
  <si>
    <t>ORV-insert</t>
  </si>
  <si>
    <t xml:space="preserve">49°C </t>
  </si>
  <si>
    <t>Термостат 49°C  для ORV 25-50</t>
  </si>
  <si>
    <t>Элемент термостатический 60°C  для ORV 25-50</t>
  </si>
  <si>
    <t xml:space="preserve"> 60°C</t>
  </si>
  <si>
    <t>Термостат 60°C  для ORV 25-50</t>
  </si>
  <si>
    <t>Термостат 49°C  для ORV 65-80</t>
  </si>
  <si>
    <t>Термостат 60°C  для ORV 65-80</t>
  </si>
  <si>
    <t xml:space="preserve">SNV </t>
  </si>
  <si>
    <t>Кодовый
номер</t>
  </si>
  <si>
    <t>Материал</t>
  </si>
  <si>
    <t>Типоразмер</t>
  </si>
  <si>
    <t>Совместимость
с клапанами</t>
  </si>
  <si>
    <t>Плоское уплотнение</t>
  </si>
  <si>
    <t>AFM 34</t>
  </si>
  <si>
    <t>Кольцевое уплотнение</t>
  </si>
  <si>
    <t>Хлоропрен</t>
  </si>
  <si>
    <t>Алюминий</t>
  </si>
  <si>
    <t>PM / EVRAT / CVH</t>
  </si>
  <si>
    <t>PM / Пилоты</t>
  </si>
  <si>
    <t>027Z3072R</t>
  </si>
  <si>
    <t>027Z3073R</t>
  </si>
  <si>
    <t>027Z3074R</t>
  </si>
  <si>
    <t>027Z3075R</t>
  </si>
  <si>
    <t>027Z3076R</t>
  </si>
  <si>
    <t>027Z3077R</t>
  </si>
  <si>
    <t>027Z3078R</t>
  </si>
  <si>
    <t>027Z3071R</t>
  </si>
  <si>
    <t>CVP, CVPP, CVC, EVM</t>
  </si>
  <si>
    <t>148Z4153R</t>
  </si>
  <si>
    <t>SVA, REG, SCA, CHV, FIA</t>
  </si>
  <si>
    <t>148Z4154R</t>
  </si>
  <si>
    <t>148Z4155R</t>
  </si>
  <si>
    <t>148Z4156R</t>
  </si>
  <si>
    <t>148Z4157R</t>
  </si>
  <si>
    <t>148Z4158R</t>
  </si>
  <si>
    <t>148Z4159R</t>
  </si>
  <si>
    <t>148Z4160R</t>
  </si>
  <si>
    <t>148Z4161R</t>
  </si>
  <si>
    <t>148Z4162R</t>
  </si>
  <si>
    <t>148Z4163R</t>
  </si>
  <si>
    <t>SVA, SCA, CHV, FIA</t>
  </si>
  <si>
    <t>SVA, FIA</t>
  </si>
  <si>
    <t>148Z4253R</t>
  </si>
  <si>
    <t>Сальник</t>
  </si>
  <si>
    <t>Уплотнение</t>
  </si>
  <si>
    <t>Графит</t>
  </si>
  <si>
    <t>SVA, REG, SCA</t>
  </si>
  <si>
    <t>148Z4254R</t>
  </si>
  <si>
    <t>148Z4255R</t>
  </si>
  <si>
    <t>148Z4256R</t>
  </si>
  <si>
    <t>148Z4257R</t>
  </si>
  <si>
    <t>148Z4258R</t>
  </si>
  <si>
    <t>SVA, SCA</t>
  </si>
  <si>
    <t>Комплекты прокладочных уплотнений для пилотных клапанов SVA, REG, SCA, CHV, FIA</t>
  </si>
  <si>
    <t>Рисунок</t>
  </si>
  <si>
    <t>Позиция на рис.</t>
  </si>
  <si>
    <t>Запасные части и аксессуары</t>
  </si>
  <si>
    <t>Ревизионный набор прокладок DN 10-15. PM, EVRAT, CVH</t>
  </si>
  <si>
    <t>Ревизионный набор прокладок DN 20-25. PM, EVRAT, CVH</t>
  </si>
  <si>
    <t>Ревизионный набор прокладок DN 32-40. PM, PMLX, EVRA</t>
  </si>
  <si>
    <t>Ревизионный набор прокладок DN 50. Для клапанов PM, PMLX, EVRA</t>
  </si>
  <si>
    <t>Ревизионный набор прокладок DN 65. Для клапанов PM, PMLX</t>
  </si>
  <si>
    <t>Ревизионный набор прокладок DN 80. Для клапанов PM, PMLX</t>
  </si>
  <si>
    <t>Ревизионный набор прокладок DN 100. Для клапанов PM, PMLX</t>
  </si>
  <si>
    <t>Ревизионные набор прокладок для клапанов СVP, CVC,CVPP, EVM. Мультипак: 10 комплектов.</t>
  </si>
  <si>
    <t>Универсальная прокладка DN 15-25. Для клапанов SVA, REG, SCA, CHV, FIA. Мультипак 10 шт.</t>
  </si>
  <si>
    <t>Универсальная прокладка DN 32-40. Для клапанов SVA, REG, SCA, CHV, FIA. Мультипак 10 шт.</t>
  </si>
  <si>
    <t>Универсальная прокладка DN 50. Для клапанов SVA, REG, SCA, CHV, FIA. Мультипак 10 шт.</t>
  </si>
  <si>
    <t>Универсальная прокладка DN 65. Для клапанов SVA, REG, SCA, CHV, FIA. Мультипак 10 шт.</t>
  </si>
  <si>
    <t>Универсальная прокладка DN 80. Для клапанов SVA, REG, SCA, CHV, FIA. Мультипак 10 шт.</t>
  </si>
  <si>
    <t>Универсальная прокладка DN 100. Для клапанов SVA, REG, SCA, CHV, FIA. Мультипак 10 шт.</t>
  </si>
  <si>
    <t>Универсальная прокладка DN 125. Для клапанов SVA, SCA, CHV, FIA. Мультипак 10 шт.</t>
  </si>
  <si>
    <t>Универсальная прокладка DN 150. Для клапанов SVA, SCA, CHV, FIA. Мультипак 10 шт.</t>
  </si>
  <si>
    <t>Универсальная прокладка DN 200. Для клапанов SVA, FIA. Мультипак 10 шт.</t>
  </si>
  <si>
    <t>Универсальная прокладка DN 250. Для клапанов SVA, FIA. Мультипак 10 шт.</t>
  </si>
  <si>
    <t>Универсальная прокладка DN 300. Для клапанов SVA, FIA. Мультипак 10 шт.</t>
  </si>
  <si>
    <t>Комплект сальникового уплотнения DN 65. Для клапанов SVA, REG, SCA. Мультипак: 10 комплектов.</t>
  </si>
  <si>
    <t>Комплект сальникового уплотнения DN 80. Для клапанов SVA, REG, SCA. Мультипак: 10 комплектов.</t>
  </si>
  <si>
    <t>Комплект сальникового уплотнения DN 100-150. Для клапанов SVA, SCA. Мультипак: 5 комплектов.</t>
  </si>
  <si>
    <t>Комплект сальникового уплотнения DN 200. Для клапанов SVA</t>
  </si>
  <si>
    <t>Spare Parts</t>
  </si>
  <si>
    <t xml:space="preserve"> --</t>
  </si>
  <si>
    <t>Комплект сальникового уплотнения DN 15-25. Для клапанов SVA, REG, SCA. Мультипак: 10 комплектов.</t>
  </si>
  <si>
    <t>Комплект сальникового уплотнения DN 32-50. Для клапанов SVA, REG, SCA. Мультипак: 10 комплектов.</t>
  </si>
  <si>
    <t xml:space="preserve">  10-15</t>
  </si>
  <si>
    <t>20-25</t>
  </si>
  <si>
    <t>Типоразмер DN</t>
  </si>
  <si>
    <t>32-40</t>
  </si>
  <si>
    <t>15-25</t>
  </si>
  <si>
    <t>32-50</t>
  </si>
  <si>
    <t>100-150</t>
  </si>
  <si>
    <t xml:space="preserve"> -0,65 ÷ 7</t>
  </si>
  <si>
    <t>Реле уровня жидкости</t>
  </si>
  <si>
    <t>084H6001R</t>
  </si>
  <si>
    <t>084H6012R</t>
  </si>
  <si>
    <t>Реле уровня жидкости ELS 1.1</t>
  </si>
  <si>
    <t>Штуцер под приварку для ELS</t>
  </si>
  <si>
    <t>ELS</t>
  </si>
  <si>
    <t>Наруж. резьба G 3/4"</t>
  </si>
  <si>
    <t>Штуцер под сварку</t>
  </si>
  <si>
    <t>Внутр. резьба G 3/4"</t>
  </si>
  <si>
    <t>Чертеж реле уровня жидкости ELS 1.1 (084H6001R)</t>
  </si>
  <si>
    <t xml:space="preserve">PM / PMLX </t>
  </si>
  <si>
    <t xml:space="preserve">PM </t>
  </si>
  <si>
    <t>PM / PMLX</t>
  </si>
  <si>
    <t>PM / PMLX/ Пилоты</t>
  </si>
  <si>
    <t>PM / PMLX / Пилоты</t>
  </si>
  <si>
    <t>Группа</t>
  </si>
  <si>
    <t>Coil</t>
  </si>
  <si>
    <t>EVRA(T)</t>
  </si>
  <si>
    <t>027B1130R</t>
  </si>
  <si>
    <t>Регуляторы давления с тремя пилотными портами</t>
  </si>
  <si>
    <t xml:space="preserve">Регуляторы давления с пилотным управлением типа PM предназначены для регулирования расход хладагента по пропорциональному или двухпозиционному закону регулирования в зависимости от степени открытия пилотного и основного клапанов. Регулирующие функции клапана определяются тем, какие типы пилотных клапанов с ним применяются. </t>
  </si>
  <si>
    <t>Клапаны-регуляторы давления с пилотным управлением</t>
  </si>
  <si>
    <t>Клапаны-регуляторы давления для поддержания перепада давления</t>
  </si>
  <si>
    <t>Регуляторы давления OFV — это перепускные клапаны углового исполнения с регулируемым открывающим перепадом давления. Клапаны сочетает в себе три функции: регулирование перепада давления, обратного клапана и запорного клапана.</t>
  </si>
  <si>
    <t>Электромагнитный пилотный клапан</t>
  </si>
  <si>
    <t>Электромагнитный пилотный клапан EVM-NC;</t>
  </si>
  <si>
    <t>Электромагнитный пилотный клапан EVM-NO;</t>
  </si>
  <si>
    <t>EVM-NO</t>
  </si>
  <si>
    <t xml:space="preserve">EVM-NO; нормально закрытый </t>
  </si>
  <si>
    <t>Клапан-регулятор давления с пилотным управлением</t>
  </si>
  <si>
    <t>Клапан-регулятор давления с пилотным управлением PM 20 D</t>
  </si>
  <si>
    <t>Клапан-регулятор давления с пилотным управлением PM 25 D</t>
  </si>
  <si>
    <t>Клапан-регулятор давления с пилотным управлением PM 32 D</t>
  </si>
  <si>
    <t>Клапан-регулятор давления с пилотным управлением PM 50 D</t>
  </si>
  <si>
    <t>Клапан-регулятор давления с пилотным управлением PM 65 D</t>
  </si>
  <si>
    <t>Клапан-регулятор давления с пилотным управлением PM 80 D</t>
  </si>
  <si>
    <t>Клапан-регулятор давления с пилотным управлением PM 100 D</t>
  </si>
  <si>
    <t>Клапан-регулятор давления</t>
  </si>
  <si>
    <t>Клапан-регулятор давления OFV 20</t>
  </si>
  <si>
    <t>Клапан-регулятор давления OFV 25</t>
  </si>
  <si>
    <t>Клапан-регулятор давления OFV 32</t>
  </si>
  <si>
    <t>Клапан-регулятор давления OFV 40</t>
  </si>
  <si>
    <t>148B3769R</t>
  </si>
  <si>
    <t>148B3768R</t>
  </si>
  <si>
    <t>Элемент термостатический 49°C для ORV 65-80</t>
  </si>
  <si>
    <t>Элемент термостатический 60°C для ORV 65-80</t>
  </si>
  <si>
    <t>Запорный игольчатый клапан</t>
  </si>
  <si>
    <t>SNV-S  G½" - G½"; с 2-мя ниппелями под сварку в комплекте. Мультипак: 5 клапанов + 10 непиилей</t>
  </si>
  <si>
    <t>SNV-S  FPT¼" - FPT¼"; заглушка в комплекте (1 шт). Мультипак: 5 клапанов + 5 заглушек</t>
  </si>
  <si>
    <t>SNV-L G½" - W½" с заглушкой в комплекте G 1/2 
Мультипак: 5 клапанов + 5 заглушек</t>
  </si>
  <si>
    <t>SNV-S  G½" - G½" с 2-мя ниппелями под сварку в комплекте. Мультипак: 5 клапанов + 10  ниппелей</t>
  </si>
  <si>
    <t>SNV-S MPT¼" - FPT¼"; заглушка  в комплекте (1 шт).
Мультипак: 5 клапанов + 5 заглушек</t>
  </si>
  <si>
    <t xml:space="preserve">Угловой запорный клапан SNV-L ANG G1/2-W1/2 + заглушка </t>
  </si>
  <si>
    <t>Угловой запорный клапан SNV-L ANG G1/2-W1/2 + ниппель DN 6</t>
  </si>
  <si>
    <t xml:space="preserve">Угловой запорный клапан SNV-S ANG G½ - G½ </t>
  </si>
  <si>
    <t xml:space="preserve">Прямой запорный клапан  SNV-S STR G½ - G½ </t>
  </si>
  <si>
    <t>Угловой запорный клапан SNV-S ANG  FPT¼ - FPT¼</t>
  </si>
  <si>
    <t xml:space="preserve">Угловой запорный клапан SNV-S ANG MPT¼ - FPT¼ </t>
  </si>
  <si>
    <t>W 1/2"
(под приварку)</t>
  </si>
  <si>
    <t>Заглушка G1/2 (внутр. Резьба)</t>
  </si>
  <si>
    <t xml:space="preserve">Угловой запорный клапан SNV-S ANG G1/2-G 1/2 </t>
  </si>
  <si>
    <t>Угловой запорный клапан SNV-S STR G1/2-G 1/2</t>
  </si>
  <si>
    <t xml:space="preserve">Угловой запорный клапан типа  SNV-S ANG FPT¼"-FPT¼” </t>
  </si>
  <si>
    <t>Угловой запорный клапан SNV-S ANG MPT¼"-FPT¼”</t>
  </si>
  <si>
    <t>Угловой запорный клапан SNV-L ANG G1/2-W1/2 (L=100 мм)</t>
  </si>
  <si>
    <t>Угловой запорный клапан  SNV-L ANG G1/2-W1/2 (L=100 мм)</t>
  </si>
  <si>
    <t>027B4032R</t>
  </si>
  <si>
    <t>027B4040R</t>
  </si>
  <si>
    <t>027B4050R</t>
  </si>
  <si>
    <t>027B4065R</t>
  </si>
  <si>
    <t>027B4080R</t>
  </si>
  <si>
    <t>027B4100R</t>
  </si>
  <si>
    <t>ICLX-R</t>
  </si>
  <si>
    <t>Двухступенчатый электромагнитный клапан ICLX-R 32 D</t>
  </si>
  <si>
    <t>Двухступенчатый электромагнитный клапан ICLX-R 40 D</t>
  </si>
  <si>
    <t>Двухступенчатый электромагнитный клапан ICLX-R 50 D</t>
  </si>
  <si>
    <t>Двухступенчатый электромагнитный клапан  ICLX-R 65 D</t>
  </si>
  <si>
    <t>Двухступенчатый электромагнитный клапан ICLX-R 80 D</t>
  </si>
  <si>
    <t>Двухступенчатый электромагнитный клапан ICLX-R 100 D</t>
  </si>
  <si>
    <t>ICLX-R 100</t>
  </si>
  <si>
    <t xml:space="preserve">PMLX 32;  c 2-мя пилотами EVM-NC + катушки и ответными фланцами в комплекте; </t>
  </si>
  <si>
    <t xml:space="preserve">PMLX 40;  c 2-мя пилотами EVM-NC + катушки и ответными фланцами в комплекте; </t>
  </si>
  <si>
    <t xml:space="preserve">PMLX 50;   c 2-мя пилотами EVM-NC + катушки и ответными фланцами в комплекте; </t>
  </si>
  <si>
    <t xml:space="preserve">PMLX 65;  c 2-мя пилотами EVM-NC + катушки и ответными фланцами в комплекте; </t>
  </si>
  <si>
    <t xml:space="preserve">PMLX 80;   c 2-мя пилотами EVM-NC + катушки и ответными фланцами в комплекте; </t>
  </si>
  <si>
    <t xml:space="preserve">PMLX 100;   c 2-мя пилотами EVM-NC + катушки и ответными фланцами в комплекте; </t>
  </si>
  <si>
    <t xml:space="preserve">ICLX-R 32 </t>
  </si>
  <si>
    <t xml:space="preserve">ICLX-R 40 </t>
  </si>
  <si>
    <t xml:space="preserve">ICLX-R 50 </t>
  </si>
  <si>
    <t xml:space="preserve">ICLX-R 65 </t>
  </si>
  <si>
    <t xml:space="preserve">ICLX-R 80 </t>
  </si>
  <si>
    <t>Клапан-регулятор давления с пилотным управлением PM 40 D</t>
  </si>
  <si>
    <t>027B3020R</t>
  </si>
  <si>
    <t>027B3025R</t>
  </si>
  <si>
    <t>027B3032R</t>
  </si>
  <si>
    <t>027B3040R</t>
  </si>
  <si>
    <t>027B3050R</t>
  </si>
  <si>
    <t>027B3065R</t>
  </si>
  <si>
    <t>027B3080R</t>
  </si>
  <si>
    <t>027B3100R</t>
  </si>
  <si>
    <t>Клапан-регулятор давления ICS-R 25 D</t>
  </si>
  <si>
    <t>Клапан-регулятор давления ICS-R 20 D</t>
  </si>
  <si>
    <t>Клапан-регулятор давления ICS-R 32 D</t>
  </si>
  <si>
    <t>Клапан-регулятор давления ICS-R 40 D</t>
  </si>
  <si>
    <t>Клапан-регулятор давления ICS-R 50 D</t>
  </si>
  <si>
    <t>Клапан-регулятор давления ICS-R 65 D</t>
  </si>
  <si>
    <t>Клапан-регулятор давления ICS-R 80 D</t>
  </si>
  <si>
    <t>Клапан-регулятор давления ICS-R 100 D</t>
  </si>
  <si>
    <t>ICS-R</t>
  </si>
  <si>
    <t>ICS-R 20 D</t>
  </si>
  <si>
    <t>ICS-R 40 D</t>
  </si>
  <si>
    <t>ICS-R 50 D</t>
  </si>
  <si>
    <t>ICS-R 65 D</t>
  </si>
  <si>
    <t>ICS-R 80 D</t>
  </si>
  <si>
    <t>ICS-R 100 D</t>
  </si>
  <si>
    <t>ICS-R 25 D</t>
  </si>
  <si>
    <t>ICS-R 32 D</t>
  </si>
  <si>
    <t>ICS-R 20 D PN 52</t>
  </si>
  <si>
    <t>ICS-R 25 D PN 52</t>
  </si>
  <si>
    <t>ICS-R 32 D PN 52</t>
  </si>
  <si>
    <t>ICS-R 40 D PN 52</t>
  </si>
  <si>
    <t>ICS-R 50 D PN 52</t>
  </si>
  <si>
    <t>ICS-R 65 D PN 52</t>
  </si>
  <si>
    <t>ICS-R 80 D PN 52</t>
  </si>
  <si>
    <t>ICS-R 100 D PN 52</t>
  </si>
  <si>
    <t>PR PL40R-Project</t>
  </si>
  <si>
    <t>Запорный клапан с функцией быстрого спуска</t>
  </si>
  <si>
    <t>Угловой запорный клапан  SVA-Q 15 D ANG</t>
  </si>
  <si>
    <t>Угловой запорный клапан  SVA-Q 20 D ANG</t>
  </si>
  <si>
    <t>SVA-Q 15 D ANG</t>
  </si>
  <si>
    <t>SVA-Q 20 D ANG</t>
  </si>
  <si>
    <t>018F6905R</t>
  </si>
  <si>
    <t>BN230AS</t>
  </si>
  <si>
    <t>Катушка BN230AS; 18 Вт; 220В; 50 Гц; перем. тока; DIN 43650</t>
  </si>
  <si>
    <t>Электромагнитная катушка BN230AS</t>
  </si>
  <si>
    <t>027L1267R</t>
  </si>
  <si>
    <t>Смотровое стекло SG-R 25 D PN 52</t>
  </si>
  <si>
    <t xml:space="preserve">Смотровое стекло </t>
  </si>
  <si>
    <t xml:space="preserve">SG-R </t>
  </si>
  <si>
    <t xml:space="preserve">SG-R 25D </t>
  </si>
  <si>
    <t>Смотровое стекло LLG-R 335</t>
  </si>
  <si>
    <t>Смотровое стекло LLG-R 590</t>
  </si>
  <si>
    <t>Смотровое стекло LLG-R 740</t>
  </si>
  <si>
    <t>Смотровое стекло LLG-R 995</t>
  </si>
  <si>
    <t>Смотровое стекло LLG-R 1145</t>
  </si>
  <si>
    <t>Смотровое стекло LLG-R 1550</t>
  </si>
  <si>
    <t>LLG-R</t>
  </si>
  <si>
    <t>LLG-R 335</t>
  </si>
  <si>
    <t>LLG-R 590</t>
  </si>
  <si>
    <t>LLG-R 740</t>
  </si>
  <si>
    <t>LLG-R 995</t>
  </si>
  <si>
    <t>LLG-R 1145</t>
  </si>
  <si>
    <t>LLG-R 1550</t>
  </si>
  <si>
    <t>027L0185R</t>
  </si>
  <si>
    <t>027L0335R</t>
  </si>
  <si>
    <t>LLG-R 185</t>
  </si>
  <si>
    <t>027L0590R</t>
  </si>
  <si>
    <t>027L0740R</t>
  </si>
  <si>
    <t>027L0995R</t>
  </si>
  <si>
    <t>027L1145R</t>
  </si>
  <si>
    <t>027L1550R</t>
  </si>
  <si>
    <t>Смотровые стекла уровня жидкости</t>
  </si>
  <si>
    <t xml:space="preserve"> SVA 350 D ANG; колпачок и маховик в комплекте; под сварку встык</t>
  </si>
  <si>
    <t>R717 (аммиак), R744 (диоксид углерода), R507A, R410A, R134a, R22, R404A, R407C, холодильные масла, пропиленгликоль и этиленгликоль</t>
  </si>
  <si>
    <t xml:space="preserve">Чертеж штуцера под сварку (084H6012R). В комплект поставки входит алюминиевое плоское уплотнение </t>
  </si>
  <si>
    <t>149C2015R</t>
  </si>
  <si>
    <t>149C2020R</t>
  </si>
  <si>
    <t>SVA-Q</t>
  </si>
  <si>
    <t>SVA-Q 15 D</t>
  </si>
  <si>
    <t>SVA-Q 20 D</t>
  </si>
  <si>
    <t xml:space="preserve"> -40…120</t>
  </si>
  <si>
    <t xml:space="preserve">Вход - под сварку встык DIN 15
Выход - резьба G3/4" </t>
  </si>
  <si>
    <t xml:space="preserve">Вход - под сварку встык DIN 20
Выход - резьба G3/4" </t>
  </si>
  <si>
    <t>Быстроспускной запорный клапан SVA-Q 15 D</t>
  </si>
  <si>
    <t>Быстроспускной запорный клапан  SVA-Q 20 D</t>
  </si>
  <si>
    <t xml:space="preserve">Быстроспускной запорный клапан </t>
  </si>
  <si>
    <t>Быстроспускные запорные клапаны</t>
  </si>
  <si>
    <t>SG-R</t>
  </si>
  <si>
    <t>Смотровые стекла типа LLG-R поставляются в комплекте с двумя клапанами SNV-L и смотровой проставкой</t>
  </si>
  <si>
    <t>Смотровые стекла типа SG-R поставляются в комплекте cо смотровой проставкой</t>
  </si>
  <si>
    <t>027Z4253R</t>
  </si>
  <si>
    <t>027Z4254R</t>
  </si>
  <si>
    <t>027Z4255R</t>
  </si>
  <si>
    <t>Сальник с прокладками</t>
  </si>
  <si>
    <t>20-65</t>
  </si>
  <si>
    <t>80-100</t>
  </si>
  <si>
    <t>Сальник DN 20-65. Для клапанов PM, PMLX</t>
  </si>
  <si>
    <t>Сальник DN 80-100. Для клапанов PM, PMLX</t>
  </si>
  <si>
    <t>Сальник DN 125. Для клапанов PM, PMLX</t>
  </si>
  <si>
    <t xml:space="preserve">Двухступенчатые электромагнитные клапаны типа ICLX-R устанавливаются на линиях возврата влажного или сухого пара и предназначены для повышения безопасности и энергоэффективности холодильной системы при оттаивании горячими парами. </t>
  </si>
  <si>
    <t>027B4125R</t>
  </si>
  <si>
    <t>027B4150R</t>
  </si>
  <si>
    <t>ICLX-R 125</t>
  </si>
  <si>
    <t>ICLX-R 150</t>
  </si>
  <si>
    <t>Двухступенчатый электромагнитный клапан ICLX-R 125 D</t>
  </si>
  <si>
    <t>Двухступенчатый электромагнитный клапан ICLX-R 150 D</t>
  </si>
  <si>
    <t>027B3125R</t>
  </si>
  <si>
    <t>027B3150R</t>
  </si>
  <si>
    <t>Клапан-регулятор давления ICS-R 125 D</t>
  </si>
  <si>
    <t>Клапан-регулятор давления ICS-R 150 D</t>
  </si>
  <si>
    <t>ICS-R 125 D</t>
  </si>
  <si>
    <t>ICS-R 150 D</t>
  </si>
  <si>
    <t>ICS-R 125 D PN 52</t>
  </si>
  <si>
    <t>ICS-R 150 D PN 52</t>
  </si>
  <si>
    <t>Регуляторы давления с пилотным управлением типа ICS-R предназначены для регулирования расход хладагента по пропорциональному или двухпозиционному закону регулирования в зависимости от степени открытия пилотного и основного клапанов. Регулирующие функции клапана определяются установленными в него пилотными клапанами.</t>
  </si>
  <si>
    <t>Клапан ICLX-R</t>
  </si>
  <si>
    <t>Электромагнитный пилотный клапан типа EVM-NO</t>
  </si>
  <si>
    <t>DIN 43561</t>
  </si>
  <si>
    <t>148Z6151R</t>
  </si>
  <si>
    <t>148Z6152R</t>
  </si>
  <si>
    <t>148Z6153R</t>
  </si>
  <si>
    <t>148Z6154R</t>
  </si>
  <si>
    <t>148Z6155R</t>
  </si>
  <si>
    <t>148Z6156R</t>
  </si>
  <si>
    <t>148Z6157R</t>
  </si>
  <si>
    <t>148Z6158R</t>
  </si>
  <si>
    <t>148Z6159R</t>
  </si>
  <si>
    <t>148Z6160R</t>
  </si>
  <si>
    <t>148Z6161R</t>
  </si>
  <si>
    <t>148Z6162R</t>
  </si>
  <si>
    <t>Запорный конус в сборе</t>
  </si>
  <si>
    <t>Винт</t>
  </si>
  <si>
    <t>Сталь</t>
  </si>
  <si>
    <t>Шар</t>
  </si>
  <si>
    <t>Ремонтный комплект для SVA 50</t>
  </si>
  <si>
    <t>Ремонтный комплект для SVA 65</t>
  </si>
  <si>
    <t>Ремонтный комплект для SVA 80</t>
  </si>
  <si>
    <t>Ремонтный комплект для SVA 15-25. Мультипак 5 комплектов</t>
  </si>
  <si>
    <t>Ремонтный комплект для SVA 32-40. Мультипак 5 комплектов</t>
  </si>
  <si>
    <t>Ремонтный комплект для SVA 100</t>
  </si>
  <si>
    <t>Ремонтный комплект для SVA 125</t>
  </si>
  <si>
    <t>Ремонтный комплект для SVA 150</t>
  </si>
  <si>
    <t>Ремонтный комплект для SVA 200</t>
  </si>
  <si>
    <t>Ремонтный комплект для SVA 250</t>
  </si>
  <si>
    <t>Ремонтный комплект для SVA 300</t>
  </si>
  <si>
    <t>Ремонтный комплект для SVA 350</t>
  </si>
  <si>
    <t>Ремонтный комплект для запорного клапана SVA</t>
  </si>
  <si>
    <t>Комплект сальникового уплотнения для SVA, SCA, REG</t>
  </si>
  <si>
    <t>148B3767R</t>
  </si>
  <si>
    <t>SNV-L G½" - W½" с ниппеем DN 10  в комплекте
Мультипак: 5 клапанов + 5 ниппелей</t>
  </si>
  <si>
    <t>SNV-L G½" - W½" с ниппеем DN 6  в комплекте
Мультипак: 5 клапанов + 5 ниппелей</t>
  </si>
  <si>
    <t>Угловой запорный клапан SNV-L ANG G1/2-W1/2 + ниппель DN 10</t>
  </si>
  <si>
    <t>Ниппель под сварку DN 6</t>
  </si>
  <si>
    <t>027S2012R</t>
  </si>
  <si>
    <t>027S2013R</t>
  </si>
  <si>
    <t>027S2014R</t>
  </si>
  <si>
    <t>027S2015R</t>
  </si>
  <si>
    <t>027S2016R</t>
  </si>
  <si>
    <t>027S2017R</t>
  </si>
  <si>
    <t>027S2018R</t>
  </si>
  <si>
    <t>027S2019R</t>
  </si>
  <si>
    <t>027S2020R</t>
  </si>
  <si>
    <t>027S2021R</t>
  </si>
  <si>
    <t>027S2022R</t>
  </si>
  <si>
    <t>027S2023R</t>
  </si>
  <si>
    <t>027S2024R</t>
  </si>
  <si>
    <t>027S2025R</t>
  </si>
  <si>
    <t>027S2026R</t>
  </si>
  <si>
    <t>027S2027R</t>
  </si>
  <si>
    <t>027S2028R</t>
  </si>
  <si>
    <t>027S2029R</t>
  </si>
  <si>
    <t>027S2030R</t>
  </si>
  <si>
    <t>027S2032R</t>
  </si>
  <si>
    <t>027S2033R</t>
  </si>
  <si>
    <t>027S2034R</t>
  </si>
  <si>
    <t>027S2035R</t>
  </si>
  <si>
    <t>027S2036R</t>
  </si>
  <si>
    <t>027S2037R</t>
  </si>
  <si>
    <t>027S2038R</t>
  </si>
  <si>
    <t>027S2039R</t>
  </si>
  <si>
    <t>027S2040R</t>
  </si>
  <si>
    <t>027S2512R</t>
  </si>
  <si>
    <t>027S2513R</t>
  </si>
  <si>
    <t>027S2514R</t>
  </si>
  <si>
    <t>027S2515R</t>
  </si>
  <si>
    <t>027S2516R</t>
  </si>
  <si>
    <t>027S2517R</t>
  </si>
  <si>
    <t>027S2518R</t>
  </si>
  <si>
    <t>027S2519R</t>
  </si>
  <si>
    <t>027S2520R</t>
  </si>
  <si>
    <t>027S2521R</t>
  </si>
  <si>
    <t>027S2522R</t>
  </si>
  <si>
    <t>027S2523R</t>
  </si>
  <si>
    <t>027S2524R</t>
  </si>
  <si>
    <t>027S2525R</t>
  </si>
  <si>
    <t>027S2526R</t>
  </si>
  <si>
    <t>027S2527R</t>
  </si>
  <si>
    <t>027S2528R</t>
  </si>
  <si>
    <t>027S2529R</t>
  </si>
  <si>
    <t>027S2530R</t>
  </si>
  <si>
    <t>027S2532R</t>
  </si>
  <si>
    <t>027S2533R</t>
  </si>
  <si>
    <t>027S2534R</t>
  </si>
  <si>
    <t>027S2535R</t>
  </si>
  <si>
    <t>027S2536R</t>
  </si>
  <si>
    <t>027S2537R</t>
  </si>
  <si>
    <t>027S2538R</t>
  </si>
  <si>
    <t>027S2539R</t>
  </si>
  <si>
    <t>027S2540R</t>
  </si>
  <si>
    <t>027S2031R</t>
  </si>
  <si>
    <t>027S2531R</t>
  </si>
  <si>
    <t>Предохранительный клапаны SFV-R 20 c уставкой 12 бар</t>
  </si>
  <si>
    <t>Предохранительный клапаны SFV-R 20 c уставкой 13 бар</t>
  </si>
  <si>
    <t>Предохранительный клапаны SFV-R 20 c уставкой 14 бар</t>
  </si>
  <si>
    <t>Предохранительный клапаны SFV-R 20 c уставкой 15 бар</t>
  </si>
  <si>
    <t>Предохранительный клапаны SFV-R 20 c уставкой 16 бар</t>
  </si>
  <si>
    <t>Предохранительный клапаны SFV-R 20 c уставкой 17 бар</t>
  </si>
  <si>
    <t>Предохранительный клапаны SFV-R 20 c уставкой 18 бар</t>
  </si>
  <si>
    <t>Предохранительный клапаны SFV-R 20 c уставкой 19 бар</t>
  </si>
  <si>
    <t>Предохранительный клапаны SFV-R 20 c уставкой 20 бар</t>
  </si>
  <si>
    <t>Предохранительный клапаны SFV-R 20 c уставкой 21 бар</t>
  </si>
  <si>
    <t>Предохранительный клапаны SFV-R 20 c уставкой 22 бар</t>
  </si>
  <si>
    <t>Предохранительный клапаны SFV-R 20 c уставкой 23 бар</t>
  </si>
  <si>
    <t>Предохранительный клапаны SFV-R 20 c уставкой 24 бар</t>
  </si>
  <si>
    <t>Предохранительный клапаны SFV-R 20 c уставкой 25 бар</t>
  </si>
  <si>
    <t>Предохранительный клапаны SFV-R 20 c уставкой 26 бар</t>
  </si>
  <si>
    <t>Предохранительный клапаны SFV-R 20 c уставкой 27 бар</t>
  </si>
  <si>
    <t>Предохранительный клапаны SFV-R 20 c уставкой 28 бар</t>
  </si>
  <si>
    <t>Предохранительный клапаны SFV-R 20 c уставкой 29 бар</t>
  </si>
  <si>
    <t>Предохранительный клапаны SFV-R 20 c уставкой 30 бар</t>
  </si>
  <si>
    <t>Предохранительный клапаны SFV-R 20 c уставкой 31 бар</t>
  </si>
  <si>
    <t>Предохранительный клапаны SFV-R 20 c уставкой 32 бар</t>
  </si>
  <si>
    <t>Предохранительный клапаны SFV-R 20 c уставкой 33 бар</t>
  </si>
  <si>
    <t>Предохранительный клапаны SFV-R 20 c уставкой 34 бар</t>
  </si>
  <si>
    <t>Предохранительный клапаны SFV-R 20 c уставкой 35 бар</t>
  </si>
  <si>
    <t>Предохранительный клапаны SFV-R 20 c уставкой 36 бар</t>
  </si>
  <si>
    <t>Предохранительный клапаны SFV-R 20 c уставкой 37 бар</t>
  </si>
  <si>
    <t>Предохранительный клапаны SFV-R 20 c уставкой 38 бар</t>
  </si>
  <si>
    <t>Предохранительный клапаны SFV-R 20 c уставкой 39 бар</t>
  </si>
  <si>
    <t>Предохранительный клапаны SFV-R 20 c уставкой 40 бар</t>
  </si>
  <si>
    <t>Предохранительный клапаны SFV-R 25 c уставкой 12 бар</t>
  </si>
  <si>
    <t>Предохранительный клапаны SFV-R 25 c уставкой 13 бар</t>
  </si>
  <si>
    <t>Предохранительный клапаны SFV-R 25 c уставкой 14 бар</t>
  </si>
  <si>
    <t>Предохранительный клапаны SFV-R 25 c уставкой 15 бар</t>
  </si>
  <si>
    <t>Предохранительный клапаны SFV-R 25 c уставкой 16 бар</t>
  </si>
  <si>
    <t>Предохранительный клапаны SFV-R 25 c уставкой 17 бар</t>
  </si>
  <si>
    <t>Предохранительный клапаны SFV-R 25 c уставкой 18 бар</t>
  </si>
  <si>
    <t>Предохранительный клапаны SFV-R 25 c уставкой 19 бар</t>
  </si>
  <si>
    <t>Предохранительный клапаны SFV-R 25 c уставкой 20 бар</t>
  </si>
  <si>
    <t>Предохранительный клапаны SFV-R 25 c уставкой 21 бар</t>
  </si>
  <si>
    <t>Предохранительный клапаны SFV-R 25 c уставкой 22 бар</t>
  </si>
  <si>
    <t>Предохранительный клапаны SFV-R 25 c уставкой 23 бар</t>
  </si>
  <si>
    <t>Предохранительный клапаны SFV-R 25 c уставкой 24 бар</t>
  </si>
  <si>
    <t>Предохранительный клапаны SFV-R 25 c уставкой 25 бар</t>
  </si>
  <si>
    <t>Предохранительный клапаны SFV-R 25 c уставкой 26 бар</t>
  </si>
  <si>
    <t>Предохранительный клапаны SFV-R 25 c уставкой 27 бар</t>
  </si>
  <si>
    <t>Предохранительный клапаны SFV-R 25 c уставкой 28 бар</t>
  </si>
  <si>
    <t>Предохранительный клапаны SFV-R 25 c уставкой 29 бар</t>
  </si>
  <si>
    <t>Предохранительный клапаны SFV-R 25 c уставкой 30 бар</t>
  </si>
  <si>
    <t>Предохранительный клапаны SFV-R 25 c уставкой 31 бар</t>
  </si>
  <si>
    <t>Предохранительный клапаны SFV-R 25 c уставкой 32 бар</t>
  </si>
  <si>
    <t>Предохранительный клапаны SFV-R 25 c уставкой 33 бар</t>
  </si>
  <si>
    <t>Предохранительный клапаны SFV-R 25 c уставкой 34 бар</t>
  </si>
  <si>
    <t>Предохранительный клапаны SFV-R 25 c уставкой 35 бар</t>
  </si>
  <si>
    <t>Предохранительный клапаны SFV-R 25 c уставкой 36 бар</t>
  </si>
  <si>
    <t>Предохранительный клапаны SFV-R 25 c уставкой 37 бар</t>
  </si>
  <si>
    <t>Предохранительный клапаны SFV-R 25 c уставкой 38 бар</t>
  </si>
  <si>
    <t>Предохранительный клапаны SFV-R 25 c уставкой 39 бар</t>
  </si>
  <si>
    <t>Предохранительный клапаны SFV-R 25 c уставкой 40 бар</t>
  </si>
  <si>
    <t>SFV-R</t>
  </si>
  <si>
    <t>SFV-R 20</t>
  </si>
  <si>
    <t>SFV-R 25</t>
  </si>
  <si>
    <t xml:space="preserve"> -50…100</t>
  </si>
  <si>
    <t>Вход - резьба G 1 1/4"
Выход - резьба G 1 1/2"</t>
  </si>
  <si>
    <t xml:space="preserve">Предохранительные клапаны </t>
  </si>
  <si>
    <t>Клапаны SFV-R - это стандартные зависящие от противодавления предохранительные клапаны углового исполнения, предназначенные для защиты сосудов и других элементов системы охлаждения от слишком большого давления.
Клапаны удовлетворяют всем требованиям, предъявляемым к запорному оборудованию для промышленных холодильных установок.</t>
  </si>
  <si>
    <t>Уставка срабатывания, бар</t>
  </si>
  <si>
    <r>
      <t>*</t>
    </r>
    <r>
      <rPr>
        <sz val="9"/>
        <rFont val="Verdana"/>
        <family val="2"/>
      </rPr>
      <t>При температуре ниже –30°C полную герметичность клапана после срабатывания можно гарантировать только тогда, когда рабочее давление составляет 50% и менее (≤0,5 ∙ Pуст) предохранительного клапана</t>
    </r>
  </si>
  <si>
    <t>Запорные клапаны</t>
  </si>
  <si>
    <t>027V2525R</t>
  </si>
  <si>
    <t>027V3225R</t>
  </si>
  <si>
    <t>027V3232R</t>
  </si>
  <si>
    <t>Запорные клапаны DSV-F 25/25 с комплектом ответных фланцев</t>
  </si>
  <si>
    <t>Запорные клапаны DSV-F 32/25 с комплектом ответных фланцев</t>
  </si>
  <si>
    <t>Запорные клапаны DSV-F 32/32 с комплектом ответных фланцев</t>
  </si>
  <si>
    <t>DSV-F</t>
  </si>
  <si>
    <t>DSV-F 25/25</t>
  </si>
  <si>
    <t>DSV-F 32/25</t>
  </si>
  <si>
    <t>DSV-F 32/32</t>
  </si>
  <si>
    <t>Вход - DIN 25
Выход  - DIN 25</t>
  </si>
  <si>
    <t>Поз.</t>
  </si>
  <si>
    <t>Кол-во, шт.</t>
  </si>
  <si>
    <t>Клапан DSV-F</t>
  </si>
  <si>
    <t xml:space="preserve">Ответный фланец под сварку DIN 25 </t>
  </si>
  <si>
    <t>2 и 5</t>
  </si>
  <si>
    <t xml:space="preserve">Фланец с резьбой G 1 1/4” </t>
  </si>
  <si>
    <t>Фланце с резьбой G 1 1/2</t>
  </si>
  <si>
    <t>Ответный фланец под сварку DIN 32</t>
  </si>
  <si>
    <t>Ответный фланец под сварку DIN 25</t>
  </si>
  <si>
    <t xml:space="preserve">Болты и прокладочные уплотнения включены в комплект поставки </t>
  </si>
  <si>
    <t>Предохранительные клапаны SFV-R заказываются отдельно</t>
  </si>
  <si>
    <t>Запорные клапаны DSV - предназначены для использования с двумя предохранительными клапанами SFV-R. Наличие двух предохранительных клапанов позволяет пропускать поток через один из них, а второй предохранительный клапан использовать во время ремонта или сервисного обслуживания первого клапана.
Клапаны удовлетворяют всем требованиям, предъявляемым к запорному оборудованию для промышленных холодильных установок.</t>
  </si>
  <si>
    <t>148O4925R</t>
  </si>
  <si>
    <t>148O6025R</t>
  </si>
  <si>
    <t>148O4932R</t>
  </si>
  <si>
    <t>148O6032R</t>
  </si>
  <si>
    <t>148O4940R</t>
  </si>
  <si>
    <t>148O6040R</t>
  </si>
  <si>
    <t>148O4950R</t>
  </si>
  <si>
    <t>148O6050R</t>
  </si>
  <si>
    <t>148O4965R</t>
  </si>
  <si>
    <t>148O6065R</t>
  </si>
  <si>
    <t>148O4980R</t>
  </si>
  <si>
    <t>148O6080R</t>
  </si>
  <si>
    <r>
      <t>Регулятор температуры масла ORV 25 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</si>
  <si>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25 D с термомтатом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</si>
  <si>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32 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</si>
  <si>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32 D с термомтатом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</si>
  <si>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40 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</si>
  <si>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40 D с термомтатом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</si>
  <si>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50 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</si>
  <si>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50 D с термомтатом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</si>
  <si>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65 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</si>
  <si>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65 D с термомтатом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</si>
  <si>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80 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</si>
  <si>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80 D с термомтатом 60</t>
    </r>
    <r>
      <rPr>
        <sz val="10"/>
        <color rgb="FF000000"/>
        <rFont val="Calibri"/>
        <family val="2"/>
      </rPr>
      <t>⁰С</t>
    </r>
  </si>
  <si>
    <t>027B0922R</t>
  </si>
  <si>
    <t xml:space="preserve">Пилотный клапан  CVP-H  (10 ÷ 52 бар) </t>
  </si>
  <si>
    <t xml:space="preserve">CVP-H </t>
  </si>
  <si>
    <t>10 ÷ 52</t>
  </si>
  <si>
    <t>CVP-M; диапазон регулирования (10  ÷ 52 бар)</t>
  </si>
  <si>
    <t>Столбец2</t>
  </si>
  <si>
    <t>146C1100R</t>
  </si>
  <si>
    <t>146C1125R</t>
  </si>
  <si>
    <t>146C1150R</t>
  </si>
  <si>
    <t>146C2100R</t>
  </si>
  <si>
    <t>146C2125R</t>
  </si>
  <si>
    <t>146C2150R</t>
  </si>
  <si>
    <t>146B1100R</t>
  </si>
  <si>
    <t>146B2100R</t>
  </si>
  <si>
    <t>146B1125R</t>
  </si>
  <si>
    <t>146B2125R</t>
  </si>
  <si>
    <t>146B1150R</t>
  </si>
  <si>
    <t>146B2150R</t>
  </si>
  <si>
    <t>146C9100R</t>
  </si>
  <si>
    <t>146C0100R</t>
  </si>
  <si>
    <t>146C9125R</t>
  </si>
  <si>
    <t>146C0125R</t>
  </si>
  <si>
    <t>146C9150R</t>
  </si>
  <si>
    <t>146C0150R</t>
  </si>
  <si>
    <t>146B9100R</t>
  </si>
  <si>
    <t>146B0100R</t>
  </si>
  <si>
    <t>146B9125R</t>
  </si>
  <si>
    <t>146B0125R</t>
  </si>
  <si>
    <t>146B9150R</t>
  </si>
  <si>
    <t>146B0150R</t>
  </si>
  <si>
    <t>146C5100R</t>
  </si>
  <si>
    <t>146C6100R</t>
  </si>
  <si>
    <t>146C5125R</t>
  </si>
  <si>
    <t>146C6125R</t>
  </si>
  <si>
    <t>146C5150R</t>
  </si>
  <si>
    <t>146C6150R</t>
  </si>
  <si>
    <t>146B5100R</t>
  </si>
  <si>
    <t>146B6100R</t>
  </si>
  <si>
    <t>146B5125R</t>
  </si>
  <si>
    <t>146B6125R</t>
  </si>
  <si>
    <t>146B5150R</t>
  </si>
  <si>
    <t>146B6150R</t>
  </si>
  <si>
    <t>146C7100R</t>
  </si>
  <si>
    <t>146C8100R</t>
  </si>
  <si>
    <t>146C7125R</t>
  </si>
  <si>
    <t>146C8125R</t>
  </si>
  <si>
    <t>146C7150R</t>
  </si>
  <si>
    <t>146C8150R</t>
  </si>
  <si>
    <t>146B7100R</t>
  </si>
  <si>
    <t>146B8100R</t>
  </si>
  <si>
    <t>146B7125R</t>
  </si>
  <si>
    <t>146B8125R</t>
  </si>
  <si>
    <t>146B7150R</t>
  </si>
  <si>
    <t>146B8150R</t>
  </si>
  <si>
    <t>026F3020R</t>
  </si>
  <si>
    <t>026F3025R</t>
  </si>
  <si>
    <t>026F3032R</t>
  </si>
  <si>
    <t>026F3040R</t>
  </si>
  <si>
    <t>026F3050R</t>
  </si>
  <si>
    <t>026F3100R</t>
  </si>
  <si>
    <t>025B3020R</t>
  </si>
  <si>
    <t>025B3025R</t>
  </si>
  <si>
    <t>025B3032R</t>
  </si>
  <si>
    <t>025B3040R</t>
  </si>
  <si>
    <t>025B3050R</t>
  </si>
  <si>
    <t>025B3065R</t>
  </si>
  <si>
    <t>145O4925R</t>
  </si>
  <si>
    <t>145O6025R</t>
  </si>
  <si>
    <t>145O4932R</t>
  </si>
  <si>
    <t>145O6032R</t>
  </si>
  <si>
    <t>145O4940R</t>
  </si>
  <si>
    <t>145O6040R</t>
  </si>
  <si>
    <t>145O4950R</t>
  </si>
  <si>
    <t>145O6050R</t>
  </si>
  <si>
    <t>145O4965R</t>
  </si>
  <si>
    <t>145O6065R</t>
  </si>
  <si>
    <t>Под сварку встык GOST</t>
  </si>
  <si>
    <t xml:space="preserve"> SVA 100 G STR; колпачок и маховик в комплекте; под сварку встык</t>
  </si>
  <si>
    <t xml:space="preserve"> SVA 100 G ANG; колпачок и маховик в комплекте; под сварку встык</t>
  </si>
  <si>
    <t xml:space="preserve"> SVA 125 G STR; колпачок и маховик в комплекте; под сварку встык</t>
  </si>
  <si>
    <t xml:space="preserve"> SVA 125 G ANG; колпачок и маховик в комплекте; под сварку встык</t>
  </si>
  <si>
    <t xml:space="preserve"> SVA 150 G STR; колпачок и маховик в комплекте; под сварку встык</t>
  </si>
  <si>
    <t xml:space="preserve"> SVA 150 G ANG; колпачок и маховик в комплекте; под сварку встык</t>
  </si>
  <si>
    <t>Прямой запорный клапан  SVA 15 D STR PN 52</t>
  </si>
  <si>
    <t>Угловой запорный клапан  SVA 15 D ANG PN 52</t>
  </si>
  <si>
    <t>Прямой запорный клапан  SVA 20 D STR PN 52</t>
  </si>
  <si>
    <t>Угловой запорный клапан  SVA 20 D ANG PN 52</t>
  </si>
  <si>
    <t>Прямой запорный клапан  SVA 25 D STR PN 52</t>
  </si>
  <si>
    <t>Угловой запорный клапан  SVA 25 D ANG PN 52</t>
  </si>
  <si>
    <t>Прямой запорный клапан  SVA 32 D STR PN 52</t>
  </si>
  <si>
    <t>Угловой запорный клапан  SVA 32 D ANG PN 52</t>
  </si>
  <si>
    <t>Прямой запорный клапан  SVA 40 D STR PN 52</t>
  </si>
  <si>
    <t>Угловой запорный клапан  SVA 40 D ANG PN 52</t>
  </si>
  <si>
    <t>Прямой запорный клапан  SVA 50 D STR PN 52</t>
  </si>
  <si>
    <t>Угловой запорный клапан  SVA 50 D ANG PN 52</t>
  </si>
  <si>
    <t>Прямой запорный клапан  SVA 65 D STR PN 52</t>
  </si>
  <si>
    <t>Угловой запорный клапан  SVA 65 D ANG PN 52</t>
  </si>
  <si>
    <t>Прямой запорный клапан  SVA 80 D STR PN 52</t>
  </si>
  <si>
    <t>Угловой запорный клапан  SVA 80 D ANG PN 52</t>
  </si>
  <si>
    <t>Прямой запорный клапан  SVA 100 D STR PN 52</t>
  </si>
  <si>
    <t>Угловой запорный клапан  SVA 100 D ANG PN 52</t>
  </si>
  <si>
    <t>Прямой запорный клапан  SVA 125 D STR PN 52</t>
  </si>
  <si>
    <t>Угловой запорный клапан  SVA 125 D ANG PN 52</t>
  </si>
  <si>
    <t>Прямой запорный клапан  SVA 150 D STR PN 52</t>
  </si>
  <si>
    <t>Угловой запорный клапан  SVA 150 D ANG PN 52</t>
  </si>
  <si>
    <t>Прямой запорный клапан  SVA 100 D STR PN 40</t>
  </si>
  <si>
    <t>Угловой запорный клапан  SVA 100 D ANG PN 40</t>
  </si>
  <si>
    <t>Прямой запорный клапан SVA 125 D STR PN 40</t>
  </si>
  <si>
    <t>Угловой запорный клапан  SVA 125 D ANG PN 40</t>
  </si>
  <si>
    <t>Прямой запорный клапан  SVA 150 D STR PN 40</t>
  </si>
  <si>
    <t>Угловой запорный клапан  SVA 150 D ANG PN 40</t>
  </si>
  <si>
    <t>Прямой запорный клапан  SVA 200 D STR PN 40</t>
  </si>
  <si>
    <t>Угловой запорный клапан  SVA 200 D ANG PN 40</t>
  </si>
  <si>
    <t>Угловой запорный клапан  SVA 250 D ANG PN 40</t>
  </si>
  <si>
    <t>Угловой запорный клапан  SVA 300 D ANG PN 40</t>
  </si>
  <si>
    <t>Угловой запорный клапан  SVA 350 D ANG PN 40</t>
  </si>
  <si>
    <t>Прямой запорный клапан  SVA 100 G STR PN 40</t>
  </si>
  <si>
    <t>Угловой запорный клапан  SVA 100 G ANG PN 40</t>
  </si>
  <si>
    <t>Прямой запорный клапан  SVA 125 G STR PN 40</t>
  </si>
  <si>
    <t>Угловой запорный клапан  SVA 125 G ANG PN 40</t>
  </si>
  <si>
    <t>Прямой запорный клапан  SVA 150 G STR PN 40</t>
  </si>
  <si>
    <t>Угловой запорный клапан  SVA 150 G ANG PN 40</t>
  </si>
  <si>
    <t>FIA</t>
  </si>
  <si>
    <t>CHV</t>
  </si>
  <si>
    <t>SCA</t>
  </si>
  <si>
    <t>Прямой обратный клапан  CHV 15 D STR PN 52</t>
  </si>
  <si>
    <t>Угловой обратный клапан  CHV 15 D ANG PN 52</t>
  </si>
  <si>
    <t>Прямой обратный клапан  CHV 20 D STR PN 52</t>
  </si>
  <si>
    <t>Угловой обратный клапан  CHV 20 D ANG PN 52</t>
  </si>
  <si>
    <t>Прямой обратный клапан  CHV 25 D STR PN 52</t>
  </si>
  <si>
    <t>Угловой обратный клапан  CHV 25 D ANG PN 52</t>
  </si>
  <si>
    <t>Прямой обратный клапан  CHV 32 D STR PN 52</t>
  </si>
  <si>
    <t>Угловой обратный клапан  CHV 32 D ANG PN 52</t>
  </si>
  <si>
    <t>Прямой обратный клапан  CHV 40 D STR PN 52</t>
  </si>
  <si>
    <t>Угловой обратный клапан  CHV 40 D ANG PN 52</t>
  </si>
  <si>
    <t>Прямой обратный клапан  CHV 50 D STR PN 52</t>
  </si>
  <si>
    <t>Угловой обратный клапан  CHV 50 D ANG PN 52</t>
  </si>
  <si>
    <t>Прямой обратный клапан  CHV 65 D STR PN 52</t>
  </si>
  <si>
    <t>Угловой обратный клапан  CHV 65 D ANG PN 52</t>
  </si>
  <si>
    <t>Прямой обратный клапан  CHV 80 D STR PN 52</t>
  </si>
  <si>
    <t>Угловой обратный клапан  CHV 80 D ANG PN 52</t>
  </si>
  <si>
    <t>Прямой обратный клапан  CHV 100 D STR PN 52</t>
  </si>
  <si>
    <t>Угловой обратный клапан  CHV 100 D ANG PN 52</t>
  </si>
  <si>
    <t>Прямой обратный клапан  CHV 125 D STR PN 52</t>
  </si>
  <si>
    <t>Угловой обратный клапан  CHV 125 D ANG PN 52</t>
  </si>
  <si>
    <t>Прямой обратный клапан  CHV 150 D STR PN 52</t>
  </si>
  <si>
    <t>Угловой обратный клапан  CHV 150 D ANG PN 52</t>
  </si>
  <si>
    <t>Прямой обратный клапан  CHV 100 D STR PN 40</t>
  </si>
  <si>
    <t>Угловой обратный клапан  CHV 100 D ANG PN 40</t>
  </si>
  <si>
    <t>Прямой обратный клапан  CHV 125 D STR PN 40</t>
  </si>
  <si>
    <t>Угловой обратный клапан  CHV 125 D ANG PN 40</t>
  </si>
  <si>
    <t>Прямой обратный клапан  CHV 150 D STR PN 40</t>
  </si>
  <si>
    <t>Угловой обратный клапан  CHV 150 D ANG PN 40</t>
  </si>
  <si>
    <t>Прямой сетчатый фильтр FIA 15 D STR PN 52</t>
  </si>
  <si>
    <t>Угловой сетчатый фильтр FIA 15 D ANG PN 52</t>
  </si>
  <si>
    <t>Прямой сетчатый фильтр FIA 20 D STR PN 52</t>
  </si>
  <si>
    <t>Угловой сетчатый фильтр FIA 20 D ANG PN 52</t>
  </si>
  <si>
    <t>Прямой сетчатый фильтр FIA 25 D STR PN 52</t>
  </si>
  <si>
    <t>Угловой сетчатый фильтр FIA 25 D ANG PN 52</t>
  </si>
  <si>
    <t>Прямой сетчатый фильтр FIA 32 D STR PN 52</t>
  </si>
  <si>
    <t>Угловой сетчатый фильтр FIA 32 D ANG PN 52</t>
  </si>
  <si>
    <t>Прямой сетчатый фильтр FIA 40 D STR PN 52</t>
  </si>
  <si>
    <t>Угловой сетчатый фильтр FIA 40 D ANG PN 52</t>
  </si>
  <si>
    <t>Прямой сетчатый фильтр FIA 50 D STR PN 52</t>
  </si>
  <si>
    <t>Угловой сетчатый фильтр FIA 50 D ANG PN 52</t>
  </si>
  <si>
    <t>Прямой сетчатый фильтр  FIA 65 D STR PN 52</t>
  </si>
  <si>
    <t>Угловой сетчатый фильтр FIA 65 D ANG PN 52</t>
  </si>
  <si>
    <t>Прямой сетчатый фильтр FIA 80 D STR PN 52</t>
  </si>
  <si>
    <t>Угловой сетчатый фильтр FIA 80 D ANG PN 52</t>
  </si>
  <si>
    <t>Прямой сетчатый фильтр FIA 100 D STR PN 52</t>
  </si>
  <si>
    <t>Угловой сетчатый фильтр FIA 100 D ANG PN 52</t>
  </si>
  <si>
    <t>Прямой сетчатый фильтр FIA 125 D STR PN 52</t>
  </si>
  <si>
    <t>Угловой сетчатый фильтр  FIA 125 D ANG PN 52</t>
  </si>
  <si>
    <t>Прямой сетчатый фильтр FIA 150 D STR PN 52</t>
  </si>
  <si>
    <t>Угловой сетчатый фильтр FIA 150 D ANG PN 52</t>
  </si>
  <si>
    <t>Прямой сетчатый фильтр FIA 100 D STR PN 40</t>
  </si>
  <si>
    <t>Угловой сетчатый фильтр FIA 100 D ANG PN 40</t>
  </si>
  <si>
    <t>Прямой сетчатый фильтр  FIA 125 D STR PN 40</t>
  </si>
  <si>
    <t>Угловой сетчатый фильтр  FIA 125 D ANG PN 40</t>
  </si>
  <si>
    <t>Прямой сетчатый фильтр  FIA 150 D STR PN 40</t>
  </si>
  <si>
    <t>Угловой сетчатый фильтр  FIA 150 D ANG PN 40</t>
  </si>
  <si>
    <t>Прямой сетчатый фильтр FIA 200 D STR PN 40</t>
  </si>
  <si>
    <t>Угловой сетчатый фильтр  FIA 200 D ANG PN 40</t>
  </si>
  <si>
    <t>Прямой сетчатый фильтр  FIA 250 D STR PN 40</t>
  </si>
  <si>
    <t>Угловой сетчатый фильтр  FIA 250 D ANG PN 40</t>
  </si>
  <si>
    <t>Прямой обратно запорный клапан  SCA 15 D STR PN 52</t>
  </si>
  <si>
    <t>Угловой обратно запорный клапан  SCA 15 D ANG PN 52</t>
  </si>
  <si>
    <t>Прямой обратно запорный клапан  SCA 20 D STR PN 52</t>
  </si>
  <si>
    <t>Угловой обратно запорный клапан  SCA 20 D ANG PN 52</t>
  </si>
  <si>
    <t>Прямой обратно запорный клапан  SCA 25 D STR PN 52</t>
  </si>
  <si>
    <t>Угловой обратно запорный клапан  SCA 25 D ANG PN 52</t>
  </si>
  <si>
    <t>Прямой обратно запорный клапан  SCA 32 D STR PN 52</t>
  </si>
  <si>
    <t>Угловой обратно запорный клапан  SCA 32 D ANG PN 52</t>
  </si>
  <si>
    <t>Прямой обратно запорный клапан  SCA 40 D STR PN 52</t>
  </si>
  <si>
    <t>Угловой обратно запорный клапан  SCA 40 D ANG PN 52</t>
  </si>
  <si>
    <t>Прямой обратно запорный клапан  SCA 50 D STR PN 52</t>
  </si>
  <si>
    <t>Угловой обратно запорный клапан  SCA 50 D ANG PN 52</t>
  </si>
  <si>
    <t>Прямой обратно запорный клапан  SCA 65 D STR PN 52</t>
  </si>
  <si>
    <t>Угловой обратно запорный клапан  SCA 65 D ANG PN 52</t>
  </si>
  <si>
    <t>Прямой обратно запорный клапан  SCA 80 D STR PN 52</t>
  </si>
  <si>
    <t>Угловой обратно запорный клапан  SCA 80 D ANG PN 52</t>
  </si>
  <si>
    <t>Прямой обратно запорный клапан  SCA 100 D STR PN 52</t>
  </si>
  <si>
    <t>Угловой обратно запорный клапан  SCA 100 D ANG PN 52</t>
  </si>
  <si>
    <t>Прямой обратно запорный клапан  SCA 125 D STR PN 52</t>
  </si>
  <si>
    <t>Угловой обратно запорный клапан  SCA 125 D ANG PN 52</t>
  </si>
  <si>
    <t>Прямой обратно запорный клапан  SCA 150 D STR PN 52</t>
  </si>
  <si>
    <t>Угловой обратно запорный клапан  SCA 150 D ANG PN 52</t>
  </si>
  <si>
    <t>Прямой обратно запорный клапан  SCA 100 D STR PN 40</t>
  </si>
  <si>
    <t>Угловой обратно запорный клапан  SCA 100 D ANG PN 40</t>
  </si>
  <si>
    <t>Прямой обратно запорный клапан  SCA 125 D STR PN 40</t>
  </si>
  <si>
    <t>Угловой обратно запорный клапан  SCA 125 D ANG PN 40</t>
  </si>
  <si>
    <t>Прямой обратно запорный клапан  SCA 150 D STR PN 40</t>
  </si>
  <si>
    <t>Угловой обратно запорный клапан  SCA 150 D ANG PN 40</t>
  </si>
  <si>
    <t>Клапан-регулятор давления с пилотным управлением PM 20 G</t>
  </si>
  <si>
    <t>Клапан-регулятор давления с пилотным управлением PM 25 G</t>
  </si>
  <si>
    <t>Клапан-регулятор давления с пилотным управлением PM 32 G</t>
  </si>
  <si>
    <t>Клапан-регулятор давления с пилотным управлением PM 40 G</t>
  </si>
  <si>
    <t>Клапан-регулятор давления с пилотным управлением PM 50 G</t>
  </si>
  <si>
    <t>Клапан-регулятор давления с пилотным управлением PM 100 G</t>
  </si>
  <si>
    <t>Фланец. Ответные фланцы под сварку GOST</t>
  </si>
  <si>
    <t>0,2 -0,4</t>
  </si>
  <si>
    <t>Клапан-регулятор давления ICS-R 25 SD</t>
  </si>
  <si>
    <t>Клапан-регулятор давления ICS-R 32 SD</t>
  </si>
  <si>
    <t>Клапан-регулятор давления ICS-R 40 SD</t>
  </si>
  <si>
    <t>Клапан-регулятор давления ICS-R 50 SD</t>
  </si>
  <si>
    <t>Клапан-регулятор давления ICS-R 65 SD</t>
  </si>
  <si>
    <t>ICS-R 25 SD</t>
  </si>
  <si>
    <t>ICS-R 32 SD</t>
  </si>
  <si>
    <t>ICS-R 40 SD</t>
  </si>
  <si>
    <t>ICS-R 50 SD</t>
  </si>
  <si>
    <t>ICS-R 65 SD</t>
  </si>
  <si>
    <t xml:space="preserve">Под пайку SD </t>
  </si>
  <si>
    <t>Клапан-регулятор давления ICS-R 20 SD</t>
  </si>
  <si>
    <t>ICS-R 20 SD</t>
  </si>
  <si>
    <t>ICS-R 25 SD PN 52</t>
  </si>
  <si>
    <t>ICS-R 32 SD PN 52</t>
  </si>
  <si>
    <t>ICS-R 40 SD PN 52</t>
  </si>
  <si>
    <t>ICS-R 50 SD PN 52</t>
  </si>
  <si>
    <t>ICS-R 65 SD PN 52</t>
  </si>
  <si>
    <t>Прямой сетчатый фильтр FIA 100 G STR PN 40</t>
  </si>
  <si>
    <t>Угловой сетчатый фильтр FIA 100 G ANG PN 40</t>
  </si>
  <si>
    <t>Прямой сетчатый фильтр  FIA 125 G STR PN 40</t>
  </si>
  <si>
    <t>Угловой сетчатый фильтр  FIA 125 G ANG PN 40</t>
  </si>
  <si>
    <t>Прямой сетчатый фильтр  FIA 150 G STR PN 40</t>
  </si>
  <si>
    <t>Угловой сетчатый фильтр  FIA 150 G ANG PN 40</t>
  </si>
  <si>
    <t>Прямой сетчатый фильтр FIA 100 G STR PN 52</t>
  </si>
  <si>
    <t>Угловой сетчатый фильтр FIA 100 G ANG PN 52</t>
  </si>
  <si>
    <t>Прямой сетчатый фильтр FIA 125 G STR PN 52</t>
  </si>
  <si>
    <t>Угловой сетчатый фильтр  FIA 125 G ANG PN 52</t>
  </si>
  <si>
    <t>Прямой сетчатый фильтр FIA 150 G STR PN 52</t>
  </si>
  <si>
    <t>Угловой сетчатый фильтр FIA 150 G ANG PN 52</t>
  </si>
  <si>
    <t>Прямой обратный клапан  CHV 100 G STR PN 40</t>
  </si>
  <si>
    <t>Угловой обратный клапан  CHV 100 G ANG PN 40</t>
  </si>
  <si>
    <t>Прямой обратный клапан  CHV 125 G STR PN 40</t>
  </si>
  <si>
    <t>Угловой обратный клапан  CHV 125 G ANG PN 40</t>
  </si>
  <si>
    <t>Прямой обратный клапан  CHV 150 G STR PN 40</t>
  </si>
  <si>
    <t>Угловой обратный клапан  CHV 150 G ANG PN 40</t>
  </si>
  <si>
    <t>Прямой обратный клапан  CHV 100 G STR PN 52</t>
  </si>
  <si>
    <t>Угловой обратный клапан  CHV 100 G ANG PN 52</t>
  </si>
  <si>
    <t>Прямой обратный клапан  CHV 125 G STR PN 52</t>
  </si>
  <si>
    <t>Угловой обратный клапан  CHV 125 G ANG PN 52</t>
  </si>
  <si>
    <t>Прямой обратный клапан  CHV 150 G STR PN 52</t>
  </si>
  <si>
    <t>Угловой обратный клапан  CHV 150 G ANG PN 52</t>
  </si>
  <si>
    <t>Прямой обратно запорный клапан  SCA 100 G STR PN 40</t>
  </si>
  <si>
    <t>Угловой обратно запорный клапан  SCA 100 G ANG PN 40</t>
  </si>
  <si>
    <t>Прямой обратно запорный клапан  SCA 125 G STR PN 40</t>
  </si>
  <si>
    <t>Угловой обратно запорный клапан  SCA 125 G ANG PN 40</t>
  </si>
  <si>
    <t>Прямой обратно запорный клапан  SCA 150 G STR PN 40</t>
  </si>
  <si>
    <t>Угловой обратно запорный клапан  SCA 150 G ANG PN 40</t>
  </si>
  <si>
    <t>Прямой обратно запорный клапан  SCA 100 G STR PN 52</t>
  </si>
  <si>
    <t>Угловой обратно запорный клапан  SCA 100 G ANG PN 52</t>
  </si>
  <si>
    <t>Прямой обратно запорный клапан  SCA 125 G STR PN 52</t>
  </si>
  <si>
    <t>Угловой обратно запорный клапан  SCA 125 G ANG PN 52</t>
  </si>
  <si>
    <t>Прямой обратно запорный клапан  SCA 150 G STR PN 52</t>
  </si>
  <si>
    <t>Угловой обратно запорный клапан  SCA 150 G ANG PN 52</t>
  </si>
  <si>
    <r>
      <t>ORV 25 D с термостатом 49</t>
    </r>
    <r>
      <rPr>
        <sz val="10"/>
        <color rgb="FF000000"/>
        <rFont val="Calibri"/>
        <family val="2"/>
      </rPr>
      <t>⁰С</t>
    </r>
  </si>
  <si>
    <r>
      <t>ORV 25 D с термостатом 60</t>
    </r>
    <r>
      <rPr>
        <sz val="10"/>
        <color rgb="FF000000"/>
        <rFont val="Calibri"/>
        <family val="2"/>
      </rPr>
      <t>⁰С</t>
    </r>
  </si>
  <si>
    <r>
      <t>ORV 32 D с термостатом 49</t>
    </r>
    <r>
      <rPr>
        <sz val="10"/>
        <color rgb="FF000000"/>
        <rFont val="Calibri"/>
        <family val="2"/>
      </rPr>
      <t>⁰С</t>
    </r>
  </si>
  <si>
    <r>
      <t>ORV 32 D с термостатом 60</t>
    </r>
    <r>
      <rPr>
        <sz val="10"/>
        <color rgb="FF000000"/>
        <rFont val="Calibri"/>
        <family val="2"/>
      </rPr>
      <t>⁰С</t>
    </r>
  </si>
  <si>
    <r>
      <t>ORV 40 D с термостатом 49</t>
    </r>
    <r>
      <rPr>
        <sz val="10"/>
        <color rgb="FF000000"/>
        <rFont val="Calibri"/>
        <family val="2"/>
      </rPr>
      <t>⁰С</t>
    </r>
  </si>
  <si>
    <r>
      <t>ORV 40 D с термостатом 60</t>
    </r>
    <r>
      <rPr>
        <sz val="10"/>
        <color rgb="FF000000"/>
        <rFont val="Calibri"/>
        <family val="2"/>
      </rPr>
      <t>⁰С</t>
    </r>
  </si>
  <si>
    <r>
      <t>ORV 50 D с термостатом 49</t>
    </r>
    <r>
      <rPr>
        <sz val="10"/>
        <color rgb="FF000000"/>
        <rFont val="Calibri"/>
        <family val="2"/>
      </rPr>
      <t>⁰С</t>
    </r>
  </si>
  <si>
    <r>
      <t>ORV 50 D с термостатом 60</t>
    </r>
    <r>
      <rPr>
        <sz val="10"/>
        <color rgb="FF000000"/>
        <rFont val="Calibri"/>
        <family val="2"/>
      </rPr>
      <t>⁰С</t>
    </r>
  </si>
  <si>
    <r>
      <t>ORV 65 D с термостатом 49</t>
    </r>
    <r>
      <rPr>
        <sz val="10"/>
        <color rgb="FF000000"/>
        <rFont val="Calibri"/>
        <family val="2"/>
      </rPr>
      <t>⁰С</t>
    </r>
  </si>
  <si>
    <r>
      <t>ORV 65 D с термостатом 60</t>
    </r>
    <r>
      <rPr>
        <sz val="10"/>
        <color rgb="FF000000"/>
        <rFont val="Calibri"/>
        <family val="2"/>
      </rPr>
      <t>⁰С</t>
    </r>
  </si>
  <si>
    <r>
      <t>ORV 80 D с термостатом 49</t>
    </r>
    <r>
      <rPr>
        <sz val="10"/>
        <color rgb="FF000000"/>
        <rFont val="Calibri"/>
        <family val="2"/>
      </rPr>
      <t>⁰С</t>
    </r>
  </si>
  <si>
    <r>
      <t>ORV 80 D с термостатом 60</t>
    </r>
    <r>
      <rPr>
        <sz val="10"/>
        <color rgb="FF000000"/>
        <rFont val="Calibri"/>
        <family val="2"/>
      </rPr>
      <t>⁰С</t>
    </r>
  </si>
  <si>
    <r>
      <t>ORV 25 SD с термостатом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</si>
  <si>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25 SD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</si>
  <si>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25 SD с термомтатом 60</t>
    </r>
    <r>
      <rPr>
        <sz val="10"/>
        <color rgb="FF000000"/>
        <rFont val="Calibri"/>
        <family val="2"/>
      </rPr>
      <t>⁰С</t>
    </r>
  </si>
  <si>
    <r>
      <t>ORV 25 SD с термостатом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</si>
  <si>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32 SD с термомтатом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</si>
  <si>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32 SD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</si>
  <si>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40 SD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</si>
  <si>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40 SD с термомтатом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</si>
  <si>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50 SD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</si>
  <si>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50 SD с термомтатом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</si>
  <si>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65 SD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</si>
  <si>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65 SD с термомтатом 60</t>
    </r>
    <r>
      <rPr>
        <sz val="10"/>
        <color rgb="FF000000"/>
        <rFont val="Calibri"/>
        <family val="2"/>
      </rPr>
      <t>⁰С</t>
    </r>
  </si>
  <si>
    <r>
      <t>ORV 32 SD с термостатом 49</t>
    </r>
    <r>
      <rPr>
        <sz val="10"/>
        <color rgb="FF000000"/>
        <rFont val="Calibri"/>
        <family val="2"/>
      </rPr>
      <t>⁰С</t>
    </r>
  </si>
  <si>
    <r>
      <t>ORV 32 SD с термостатом 60</t>
    </r>
    <r>
      <rPr>
        <sz val="10"/>
        <color rgb="FF000000"/>
        <rFont val="Calibri"/>
        <family val="2"/>
      </rPr>
      <t>⁰С</t>
    </r>
  </si>
  <si>
    <r>
      <t>ORV 40 SD с термостатом 49</t>
    </r>
    <r>
      <rPr>
        <sz val="10"/>
        <color rgb="FF000000"/>
        <rFont val="Calibri"/>
        <family val="2"/>
      </rPr>
      <t>⁰С</t>
    </r>
  </si>
  <si>
    <r>
      <t>ORV 40 SD с термостатом 60</t>
    </r>
    <r>
      <rPr>
        <sz val="10"/>
        <color rgb="FF000000"/>
        <rFont val="Calibri"/>
        <family val="2"/>
      </rPr>
      <t>⁰С</t>
    </r>
  </si>
  <si>
    <r>
      <t>ORV 50 SD с термостатом 49</t>
    </r>
    <r>
      <rPr>
        <sz val="10"/>
        <color rgb="FF000000"/>
        <rFont val="Calibri"/>
        <family val="2"/>
      </rPr>
      <t>⁰С</t>
    </r>
  </si>
  <si>
    <r>
      <t>ORV 50 SD с термостатом 60</t>
    </r>
    <r>
      <rPr>
        <sz val="10"/>
        <color rgb="FF000000"/>
        <rFont val="Calibri"/>
        <family val="2"/>
      </rPr>
      <t>⁰С</t>
    </r>
  </si>
  <si>
    <r>
      <t>ORV 65 SD с термостатом 49</t>
    </r>
    <r>
      <rPr>
        <sz val="10"/>
        <color rgb="FF000000"/>
        <rFont val="Calibri"/>
        <family val="2"/>
      </rPr>
      <t>⁰С</t>
    </r>
  </si>
  <si>
    <t>027N0020R</t>
  </si>
  <si>
    <t>027N0025R</t>
  </si>
  <si>
    <t>027N0032R</t>
  </si>
  <si>
    <t xml:space="preserve">Описание </t>
  </si>
  <si>
    <t>Комплект фланцев DN 20 для одиночной установки предохранительного клапана SFV-R 20/25</t>
  </si>
  <si>
    <t>Комплект фланцев DN 25 для одиночной установки предохранительного клапана SFV-R 20/25</t>
  </si>
  <si>
    <t>Комплект фланцев DN 32 для одиночной установки предохранительного клапана SFV-R 20/25</t>
  </si>
  <si>
    <t>Под сварку встык DIN 20</t>
  </si>
  <si>
    <t>Под сварку встык DIN 25</t>
  </si>
  <si>
    <t>Под сварку встык DIN 32</t>
  </si>
  <si>
    <r>
      <t>ORV 65 SD с термостатом 60</t>
    </r>
    <r>
      <rPr>
        <sz val="11"/>
        <color rgb="FF000000"/>
        <rFont val="Calibri"/>
        <family val="2"/>
      </rPr>
      <t>⁰С</t>
    </r>
  </si>
  <si>
    <t>027F1045R</t>
  </si>
  <si>
    <t>027F1046R</t>
  </si>
  <si>
    <t>027Z3731R</t>
  </si>
  <si>
    <t>027Z3732R</t>
  </si>
  <si>
    <t>027Z3733R</t>
  </si>
  <si>
    <t>027Z3734R</t>
  </si>
  <si>
    <t>027Z3735R</t>
  </si>
  <si>
    <t>027Z3736R</t>
  </si>
  <si>
    <t>027Z3737R</t>
  </si>
  <si>
    <t>027Z3020R</t>
  </si>
  <si>
    <t>027Z3032R</t>
  </si>
  <si>
    <t>027Z3050R</t>
  </si>
  <si>
    <t>027Z3065R</t>
  </si>
  <si>
    <t>027Z3100R</t>
  </si>
  <si>
    <t>027Z3125R</t>
  </si>
  <si>
    <t>027Z3150R</t>
  </si>
  <si>
    <t>Ревизионный комплект прокладочных уплотнений для клапанов ICS-R 20-25</t>
  </si>
  <si>
    <t>Ревизионный комплект прокладочных уплотнений для клапанов ICS-R 32-40</t>
  </si>
  <si>
    <t>Ревизионный комплект прокладочных уплотнений для клапанов ICS-R 50</t>
  </si>
  <si>
    <t>Ревизионный комплект прокладочных уплотнений для клапанов ICS-R 65-80</t>
  </si>
  <si>
    <t>Заглушка типа "А" с прокладками для клапанов ICS-R/ PM</t>
  </si>
  <si>
    <t>Заглушка «А»</t>
  </si>
  <si>
    <t>Заглушка «B»</t>
  </si>
  <si>
    <t>Комплект №1
Ревизионный комплект прокладок</t>
  </si>
  <si>
    <t xml:space="preserve">Комплект №2
Функциональный модуль </t>
  </si>
  <si>
    <t>Комплект №3
Сальник с прокладками</t>
  </si>
  <si>
    <r>
      <t xml:space="preserve">Клапаны запорные типа </t>
    </r>
    <r>
      <rPr>
        <b/>
        <sz val="10"/>
        <rFont val="Verdana"/>
        <family val="2"/>
      </rPr>
      <t>SVA-Q</t>
    </r>
    <r>
      <rPr>
        <sz val="10"/>
        <rFont val="Verdana"/>
        <family val="2"/>
      </rPr>
      <t xml:space="preserve"> имеют функцию быстрого открытия/закрытия и предназначены для слива масла из систем с хладагентом (аммиак и др.), находящихся под давлением. Таким образом, исключается случайный выброс хладагента в окружающую среду.
Клапаны удовлетворяют всем требованиям, предъявляемым к запорному оборудованию для промышленных холодильных установок.</t>
    </r>
  </si>
  <si>
    <r>
      <t xml:space="preserve">Электронное реле уровня жидкости типа </t>
    </r>
    <r>
      <rPr>
        <b/>
        <sz val="10"/>
        <rFont val="Verdana"/>
        <family val="2"/>
      </rPr>
      <t>ELS</t>
    </r>
    <r>
      <rPr>
        <sz val="10"/>
        <rFont val="Verdana"/>
        <family val="2"/>
      </rPr>
      <t xml:space="preserve">  предназначено для обеспечения надёжного отклика на изменения уровня жидкости в холодильных системах, путем отслеживания фазового состояния (жидкое или газообразное) хладагента с помощью чувствительного элемента
 - Широкий диапазон применения
 - Точность определения уровня
 - Корпус из нержавеющей стали
</t>
    </r>
  </si>
  <si>
    <t>Рабочая температура*, °С</t>
  </si>
  <si>
    <t>Заглушка типа "B" с прокладками для клапанов ICS-R/ PM</t>
  </si>
  <si>
    <t>Accessories</t>
  </si>
  <si>
    <t>ICLX-R 32 D</t>
  </si>
  <si>
    <t>ICLX-R 65 D</t>
  </si>
  <si>
    <t>ICLX-R 80 D</t>
  </si>
  <si>
    <t>ICLX-R 100 D</t>
  </si>
  <si>
    <t>ICLX-R 125 D</t>
  </si>
  <si>
    <t>ICLX-R 150 D</t>
  </si>
  <si>
    <t>ICLX-R 40 D</t>
  </si>
  <si>
    <t>ICLX-R 50 D</t>
  </si>
  <si>
    <t xml:space="preserve">Электромагнитный пилотный клапан </t>
  </si>
  <si>
    <t xml:space="preserve">нормально закрытый </t>
  </si>
  <si>
    <t>нормально открытый</t>
  </si>
  <si>
    <t>Аксессуары и запасные части</t>
  </si>
  <si>
    <t>Ревизионный комплект прокладочных уплотнений для клапанов ICLX-R 32-40</t>
  </si>
  <si>
    <t>Ревизионный комплект прокладочных уплотнений для клапанов ICLX-R 50</t>
  </si>
  <si>
    <t>Ревизионный комплект прокладочных уплотнений для клапанов ICLX-R 65-80</t>
  </si>
  <si>
    <t>Ревизионный комплект прокладочных уплотнений для клапанов ICLX-R 100</t>
  </si>
  <si>
    <t>Ревизионный комплект прокладочных уплотнений для клапанов ICLX-R 125</t>
  </si>
  <si>
    <t>Ревизионный комплект прокладочных уплотнений для клапанов ICLX-R 150</t>
  </si>
  <si>
    <t>027Z4732R</t>
  </si>
  <si>
    <t>027Z4733R</t>
  </si>
  <si>
    <t>027Z4734R</t>
  </si>
  <si>
    <t>027Z4735R</t>
  </si>
  <si>
    <t>027Z4736R</t>
  </si>
  <si>
    <t>027Z4737R</t>
  </si>
  <si>
    <t>027Z4032R</t>
  </si>
  <si>
    <t>027Z4050R</t>
  </si>
  <si>
    <t>027Z4065R</t>
  </si>
  <si>
    <t>027Z4100R</t>
  </si>
  <si>
    <t>027Z4125R</t>
  </si>
  <si>
    <t>027Z4150R</t>
  </si>
  <si>
    <t>Сальник DN 20-65  с комплектом уплотнений. Для клапанов ICS-R, ICLX-R, PM, PMLX</t>
  </si>
  <si>
    <t>Сальник DN 80-100  с комплектом уплотнений. Для клапанов ICS-R, ICLX-R, PM, PMLX</t>
  </si>
  <si>
    <t>№</t>
  </si>
  <si>
    <t>DIN</t>
  </si>
  <si>
    <t>GOST</t>
  </si>
  <si>
    <t>OD, mm</t>
  </si>
  <si>
    <t>T, mm</t>
  </si>
  <si>
    <t>ID, mm</t>
  </si>
  <si>
    <t>L, mm</t>
  </si>
  <si>
    <t>Размеры присоединительных патрубков 
под сварку встык</t>
  </si>
  <si>
    <t>Размеры присоединительных патрубков 
под сварку встык и пайку</t>
  </si>
  <si>
    <t>SD (пайка)</t>
  </si>
  <si>
    <t>DIN (сварка)</t>
  </si>
  <si>
    <t>A</t>
  </si>
  <si>
    <t>B</t>
  </si>
  <si>
    <t>027F4125R</t>
  </si>
  <si>
    <t>8,9,10</t>
  </si>
  <si>
    <t>7,11,12,13</t>
  </si>
  <si>
    <t>148Z4074R</t>
  </si>
  <si>
    <t>148Z4075R</t>
  </si>
  <si>
    <t>c</t>
  </si>
  <si>
    <t>148Z4076R</t>
  </si>
  <si>
    <t>148Z4077R</t>
  </si>
  <si>
    <t>148Z4078R</t>
  </si>
  <si>
    <t>148Z4079R</t>
  </si>
  <si>
    <t>Колпачок с прокладкой для SVA, SCA, REG (DN 65)</t>
  </si>
  <si>
    <t>Колпачок с прокладкой для SVA, SCA (DN 80-100)</t>
  </si>
  <si>
    <t>Колпачок с прокладкой для SVA, SCA (DN 125-150)</t>
  </si>
  <si>
    <t>Колпачок с прокладкой SVA (DN 200-350)</t>
  </si>
  <si>
    <t>148Z4170R</t>
  </si>
  <si>
    <t>148Z4171R</t>
  </si>
  <si>
    <t>148Z4172R</t>
  </si>
  <si>
    <t>148Z4173R</t>
  </si>
  <si>
    <t>148Z4174R</t>
  </si>
  <si>
    <t>148Z4175R</t>
  </si>
  <si>
    <t>148Z4176R</t>
  </si>
  <si>
    <t>148Z4177R</t>
  </si>
  <si>
    <t>148Z4178R</t>
  </si>
  <si>
    <t>148Z4179R</t>
  </si>
  <si>
    <t>Маховик (60 мм) для клапанов SVA, REG, SCA DN 15-25</t>
  </si>
  <si>
    <t>Маховик (80 мм) для клапанов SVA, REG, SCA DN 32-40</t>
  </si>
  <si>
    <t>Маховик (120 мм) для клапанов SVA, REG, SCA DN 65</t>
  </si>
  <si>
    <t>Колпачок с прокладкой для SVA, SCA, REG (DN 15-25).</t>
  </si>
  <si>
    <t xml:space="preserve">Колпачок с прокладкой для SVA, SCA, REG (DN 32-50). </t>
  </si>
  <si>
    <t>Маховик (160 мм) для клапанов SVA, SCA DN 80</t>
  </si>
  <si>
    <t>Маховик (180 мм) для клапанов SVA, SCA DN 100</t>
  </si>
  <si>
    <t>Маховик (200 мм) для клапанов SVA, SCA DN 125</t>
  </si>
  <si>
    <t>Маховик (250 мм) для клапанов SVA SCA DN 150</t>
  </si>
  <si>
    <t>Маховик (350 мм) для клапанов SVA DN 200</t>
  </si>
  <si>
    <t>Маховик (400 мм) для клапанов SVA DN 250-350</t>
  </si>
  <si>
    <t>b</t>
  </si>
  <si>
    <t>C</t>
  </si>
  <si>
    <t>Столбец3</t>
  </si>
  <si>
    <r>
      <t xml:space="preserve">Универсальная прокладка DN 15-25. </t>
    </r>
    <r>
      <rPr>
        <b/>
        <sz val="11"/>
        <color rgb="FF000000"/>
        <rFont val="Minion Pro"/>
        <charset val="204"/>
      </rPr>
      <t>Мультипак 10 шт.</t>
    </r>
  </si>
  <si>
    <r>
      <t xml:space="preserve">Универсальная прокладка DN 32-40. </t>
    </r>
    <r>
      <rPr>
        <b/>
        <sz val="11"/>
        <color rgb="FF000000"/>
        <rFont val="Minion Pro"/>
        <charset val="204"/>
      </rPr>
      <t>Мультипак 10 шт.</t>
    </r>
  </si>
  <si>
    <r>
      <t xml:space="preserve">Универсальная прокладка DN 50. </t>
    </r>
    <r>
      <rPr>
        <b/>
        <sz val="11"/>
        <color rgb="FF000000"/>
        <rFont val="Minion Pro"/>
        <charset val="204"/>
      </rPr>
      <t>Мультипак 10 шт.</t>
    </r>
  </si>
  <si>
    <r>
      <t xml:space="preserve">Универсальная прокладка DN 65. </t>
    </r>
    <r>
      <rPr>
        <b/>
        <sz val="11"/>
        <color rgb="FF000000"/>
        <rFont val="Minion Pro"/>
        <charset val="204"/>
      </rPr>
      <t>Мультипак 10 шт.</t>
    </r>
  </si>
  <si>
    <r>
      <t xml:space="preserve">Универсальная прокладка DN 80. </t>
    </r>
    <r>
      <rPr>
        <b/>
        <sz val="11"/>
        <color rgb="FF000000"/>
        <rFont val="Minion Pro"/>
        <charset val="204"/>
      </rPr>
      <t>Мультипак 10 шт.</t>
    </r>
  </si>
  <si>
    <r>
      <t xml:space="preserve">Универсальная прокладка DN 100. </t>
    </r>
    <r>
      <rPr>
        <b/>
        <sz val="11"/>
        <color rgb="FF000000"/>
        <rFont val="Minion Pro"/>
        <charset val="204"/>
      </rPr>
      <t>Мультипак 10 шт.</t>
    </r>
  </si>
  <si>
    <r>
      <t xml:space="preserve">Универсальная прокладка DN 125. </t>
    </r>
    <r>
      <rPr>
        <b/>
        <sz val="11"/>
        <color rgb="FF000000"/>
        <rFont val="Minion Pro"/>
        <charset val="204"/>
      </rPr>
      <t>Мультипак 10 шт.</t>
    </r>
  </si>
  <si>
    <r>
      <t xml:space="preserve">Универсальная прокладка DN 150. </t>
    </r>
    <r>
      <rPr>
        <b/>
        <sz val="11"/>
        <color rgb="FF000000"/>
        <rFont val="Minion Pro"/>
        <charset val="204"/>
      </rPr>
      <t>Мультипак 10 шт.</t>
    </r>
  </si>
  <si>
    <r>
      <t xml:space="preserve">Универсальная прокладка DN 250. </t>
    </r>
    <r>
      <rPr>
        <b/>
        <sz val="11"/>
        <color rgb="FF000000"/>
        <rFont val="Minion Pro"/>
        <charset val="204"/>
      </rPr>
      <t>Мультипак 10 шт.</t>
    </r>
  </si>
  <si>
    <r>
      <t xml:space="preserve">Универсальная прокладка DN 200. </t>
    </r>
    <r>
      <rPr>
        <b/>
        <sz val="11"/>
        <color rgb="FF000000"/>
        <rFont val="Minion Pro"/>
        <charset val="204"/>
      </rPr>
      <t>Мультипак 10 шт</t>
    </r>
    <r>
      <rPr>
        <sz val="11"/>
        <color rgb="FF000000"/>
        <rFont val="Minion Pro"/>
        <family val="2"/>
        <charset val="204"/>
      </rPr>
      <t>.</t>
    </r>
  </si>
  <si>
    <r>
      <t xml:space="preserve">Универсальная прокладка DN 300. </t>
    </r>
    <r>
      <rPr>
        <b/>
        <sz val="11"/>
        <color rgb="FF000000"/>
        <rFont val="Minion Pro"/>
        <charset val="204"/>
      </rPr>
      <t>Мультипак 10 шт.</t>
    </r>
  </si>
  <si>
    <r>
      <t xml:space="preserve">Комплект сальникового уплотнения DN 15-25.  </t>
    </r>
    <r>
      <rPr>
        <b/>
        <sz val="11"/>
        <color rgb="FF000000"/>
        <rFont val="Minion Pro"/>
        <charset val="204"/>
      </rPr>
      <t>Мультипак: 10 комплектов.</t>
    </r>
  </si>
  <si>
    <r>
      <t xml:space="preserve">Комплект сальникового уплотнения DN 32-50. </t>
    </r>
    <r>
      <rPr>
        <b/>
        <sz val="11"/>
        <color rgb="FF000000"/>
        <rFont val="Minion Pro"/>
        <charset val="204"/>
      </rPr>
      <t>Мультипак: 10 комплектов.</t>
    </r>
  </si>
  <si>
    <t>Комплект сальникового уплотнения DN 65. Мультипак: 10 комплектов.</t>
  </si>
  <si>
    <t>Комплект сальникового уплотнения DN 80.  Мультипак: 10 комплектов.</t>
  </si>
  <si>
    <t>Комплект сальникового уплотнения DN 100-150.Мультипак: 5 комплектов.</t>
  </si>
  <si>
    <t xml:space="preserve">Комплект сальникового уплотнения DN 200. </t>
  </si>
  <si>
    <t>Маховик (100 мм) для клапанов SVA, REG, SCA DN 50</t>
  </si>
  <si>
    <t>Позиция на чертеже</t>
  </si>
  <si>
    <t>Ревизионный комплект прокладочных уплотнений для клапанов ICS-R 100</t>
  </si>
  <si>
    <t>Ревизионный комплект прокладочных уплотнений для клапанов ICS-R 125</t>
  </si>
  <si>
    <t>Ревизионный комплект прокладочных уплотнений для клапанов ICS-R 150</t>
  </si>
  <si>
    <t>Функциональный модуль для клапана ICS-R 20-25</t>
  </si>
  <si>
    <t xml:space="preserve">Функциональный модуль для клапана ICS-R 32-40 </t>
  </si>
  <si>
    <t xml:space="preserve">Функциональный модуль для клапана ICS-R 50 </t>
  </si>
  <si>
    <t xml:space="preserve">Функциональный модуль для клапана ICLX-R 32-40 </t>
  </si>
  <si>
    <t xml:space="preserve">Функциональный модуль для клапана ICLX-R 50 </t>
  </si>
  <si>
    <t xml:space="preserve">Функциональный модуль для клапана ICLX-R 65-80 </t>
  </si>
  <si>
    <t xml:space="preserve">Функциональный модуль для клапана ICLX-R 100 </t>
  </si>
  <si>
    <t xml:space="preserve">Функциональный модуль для клапана ICLX-R 125 </t>
  </si>
  <si>
    <t>Функциональный модуль для клапана ICLX-R 150</t>
  </si>
  <si>
    <t>1,2,3,4,5</t>
  </si>
  <si>
    <r>
      <t>1,2,3,4,5,</t>
    </r>
    <r>
      <rPr>
        <b/>
        <sz val="10"/>
        <rFont val="Verdana"/>
        <family val="2"/>
      </rPr>
      <t>6</t>
    </r>
  </si>
  <si>
    <t xml:space="preserve">Функциональный модуль для клапана ICS-R 65-80 </t>
  </si>
  <si>
    <t>Функциональный модуль для клапана ICS-R 100</t>
  </si>
  <si>
    <t xml:space="preserve">Функциональный модуль для клапана ICS-R 150 </t>
  </si>
  <si>
    <t xml:space="preserve">Функциональный модуль для клапана ICS-R 125 </t>
  </si>
  <si>
    <t xml:space="preserve">11, 1 </t>
  </si>
  <si>
    <t>12, 1, 2</t>
  </si>
  <si>
    <t>Двухступенчатый электромагнитный клапан PMLX 125</t>
  </si>
  <si>
    <t>1,2,3,4,5,6,7,8</t>
  </si>
  <si>
    <r>
      <t>1,2,3,4,5,6,7,8,</t>
    </r>
    <r>
      <rPr>
        <b/>
        <sz val="10"/>
        <rFont val="Verdana"/>
        <family val="2"/>
      </rPr>
      <t>9</t>
    </r>
  </si>
  <si>
    <r>
      <t>1,2,3,4,5,6,7,8,</t>
    </r>
    <r>
      <rPr>
        <b/>
        <sz val="10"/>
        <rFont val="Verdana"/>
        <family val="2"/>
      </rPr>
      <t>9</t>
    </r>
    <r>
      <rPr>
        <sz val="11"/>
        <color theme="1"/>
        <rFont val="Calibri"/>
        <family val="2"/>
        <charset val="204"/>
        <scheme val="minor"/>
      </rPr>
      <t/>
    </r>
  </si>
  <si>
    <t>10,11,12,13</t>
  </si>
  <si>
    <t>14,15,16,17</t>
  </si>
  <si>
    <t>1, 11</t>
  </si>
  <si>
    <t>1,2,12</t>
  </si>
  <si>
    <t>Комплект №2
Функциональный модуль</t>
  </si>
  <si>
    <t>148Z2532R</t>
  </si>
  <si>
    <t>148Z4050R</t>
  </si>
  <si>
    <t>148Z6580R</t>
  </si>
  <si>
    <t>Термостат 49°C для ORV DN 25-50</t>
  </si>
  <si>
    <t>Термостат 60°C для ORV DN 25-50</t>
  </si>
  <si>
    <t>Термостат 49°C для ORV DN 65-80</t>
  </si>
  <si>
    <t>Термостат 60°C для ORV DN 65-80</t>
  </si>
  <si>
    <t>Комплект прокладочных уплотнений для ORV DN 25-32</t>
  </si>
  <si>
    <t>Комплект прокладочных уплотнений для ORV DN 40-50</t>
  </si>
  <si>
    <t>Комплект прокладочных уплотнений для ORV DN 65-80</t>
  </si>
  <si>
    <t xml:space="preserve">Запасные части </t>
  </si>
  <si>
    <t>027Z1120R</t>
  </si>
  <si>
    <t>1 и 2</t>
  </si>
  <si>
    <t>148B4576R</t>
  </si>
  <si>
    <t xml:space="preserve">Колпачок </t>
  </si>
  <si>
    <t xml:space="preserve">Сердечник </t>
  </si>
  <si>
    <t>Ревизионный набор прокладок</t>
  </si>
  <si>
    <t>Колпачок с прокладкой для SNV, CVP, CVC, CVPP</t>
  </si>
  <si>
    <t>4 и 5</t>
  </si>
  <si>
    <t>032Z2208R</t>
  </si>
  <si>
    <t>Ремонтный комплект сердечника для клапанов EVM-NC и EVRA. Мультипак 5 комплектов.</t>
  </si>
  <si>
    <t>Ремонтный комплект сердечника для клапанов EVM-NC и EVRA. Мультипак: 5 комплектов.</t>
  </si>
  <si>
    <t>Кольцевая прокладка для EVRA(T) 10-25</t>
  </si>
  <si>
    <t>Кольцевая прокладка для EVRA(T) 10-25. Мультипак: 20 штук</t>
  </si>
  <si>
    <t>«1 у.е = 1 Евро ЦБ + 5% на день оплаты»</t>
  </si>
  <si>
    <t>Поз. на рис.</t>
  </si>
  <si>
    <t>Прямой запорный клапан  SVA 100 G STR PN 52</t>
  </si>
  <si>
    <t>Угловой запорный клапан  SVA 100 G ANG PN 52</t>
  </si>
  <si>
    <t>Прямой запорный клапан  SVA 125 G STR PN 52</t>
  </si>
  <si>
    <t>Угловой запорный клапан  SVA 125 G ANG PN 52</t>
  </si>
  <si>
    <t>Прямой запорный клапан  SVA 150 G STR PN 52</t>
  </si>
  <si>
    <t>Прямой запорный клапан  SVA 150 G ANG PN 52</t>
  </si>
  <si>
    <t>SNV-L G1/2-W1/2 ANG + заглушка</t>
  </si>
  <si>
    <t>SNV-L G1/2-W1/2 ANG + ниппель DN 6</t>
  </si>
  <si>
    <t>SNV-L G1/2-W1/2 ANG + ниппель DN 10</t>
  </si>
  <si>
    <t>SNV-S G½ - G½  ANG + ниппель DN 10</t>
  </si>
  <si>
    <t>SNV-S G½ - G½  STR + ниппель DN 10</t>
  </si>
  <si>
    <t>SNV-S  FPT¼ - FPT¼ ANG + заглушка</t>
  </si>
  <si>
    <t>SNV-S  MPT¼ - FPT¼  ANG + заглушка</t>
  </si>
  <si>
    <r>
      <t xml:space="preserve">Смотровые стекла типа </t>
    </r>
    <r>
      <rPr>
        <b/>
        <sz val="10"/>
        <rFont val="Verdana"/>
        <family val="2"/>
      </rPr>
      <t xml:space="preserve">LLG-R </t>
    </r>
    <r>
      <rPr>
        <sz val="10"/>
        <rFont val="Verdana"/>
        <family val="2"/>
      </rPr>
      <t xml:space="preserve">и </t>
    </r>
    <r>
      <rPr>
        <b/>
        <sz val="10"/>
        <rFont val="Verdana"/>
        <family val="2"/>
      </rPr>
      <t>SG-R</t>
    </r>
    <r>
      <rPr>
        <sz val="10"/>
        <rFont val="Verdana"/>
        <family val="2"/>
      </rPr>
      <t xml:space="preserve"> предназначены для визуального контроля уровня жидкости в сосудах, расширительных баках, стояках и т. д. 
Стекла удовлетворяют всем требованиям, предъявляемым к оборудованию промышленных холодильных установок.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</si>
</sst>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-* #,##0.00&quot; ₽&quot;_-;\-* #,##0.00&quot; ₽&quot;_-;_-* \-??&quot; ₽&quot;_-;_-@_-"/>
    <numFmt numFmtId="165" formatCode="_-* #,##0.00\ [$₽-419]_-;\-* #,##0.00\ [$₽-419]_-;_-* \-??\ [$₽-419]_-;_-@_-"/>
  </numFmts>
  <fonts count="83">
    <font>
      <sz val="10"/>
      <name val="Arial Cyr"/>
      <charset val="204"/>
    </font>
    <font>
      <sz val="11"/>
      <color theme="1"/>
      <name val="Calibri"/>
      <family val="2"/>
      <charset val="204"/>
      <scheme val="minor"/>
    </font>
    <font>
      <sz val="10"/>
      <color rgb="FF000000"/>
      <name val="Myriad Pro"/>
      <family val="2"/>
      <charset val="204"/>
    </font>
    <font>
      <sz val="11"/>
      <color rgb="FF000000"/>
      <name val="Minion Pro"/>
      <family val="2"/>
      <charset val="204"/>
    </font>
    <font>
      <sz val="10"/>
      <name val="Arial"/>
      <family val="2"/>
      <charset val="204"/>
    </font>
    <font>
      <b/>
      <sz val="14"/>
      <name val="Arial Cyr"/>
      <charset val="204"/>
    </font>
    <font>
      <sz val="11"/>
      <name val="Arial Cyr"/>
      <charset val="204"/>
    </font>
    <font>
      <b/>
      <sz val="11"/>
      <color rgb="FF262626"/>
      <name val="Arial Cyr"/>
      <charset val="204"/>
    </font>
    <font>
      <sz val="15"/>
      <name val="Arial Cyr"/>
      <charset val="204"/>
    </font>
    <font>
      <i/>
      <sz val="9"/>
      <name val="Arial Cyr"/>
      <charset val="204"/>
    </font>
    <font>
      <i/>
      <sz val="10"/>
      <name val="Arial Cyr"/>
      <charset val="204"/>
    </font>
    <font>
      <sz val="8"/>
      <name val="Arial Cyr"/>
      <charset val="204"/>
    </font>
    <font>
      <sz val="16"/>
      <name val="Arial Cyr"/>
      <charset val="204"/>
    </font>
    <font>
      <u/>
      <sz val="9"/>
      <color rgb="FF0000FF"/>
      <name val="Arial Cyr"/>
      <charset val="204"/>
    </font>
    <font>
      <u/>
      <sz val="10"/>
      <color rgb="FF0000FF"/>
      <name val="Arial Cyr"/>
      <charset val="204"/>
    </font>
    <font>
      <b/>
      <sz val="10"/>
      <name val="Arial Cyr"/>
      <charset val="204"/>
    </font>
    <font>
      <b/>
      <sz val="10"/>
      <color rgb="FF0000FF"/>
      <name val="Arial Cyr"/>
      <charset val="204"/>
    </font>
    <font>
      <sz val="10"/>
      <color rgb="FF0000FF"/>
      <name val="Arial Cyr"/>
      <charset val="204"/>
    </font>
    <font>
      <sz val="9"/>
      <name val="Arial Cyr"/>
      <charset val="204"/>
    </font>
    <font>
      <sz val="8"/>
      <name val="Times New Roman"/>
      <family val="1"/>
      <charset val="204"/>
    </font>
    <font>
      <sz val="10"/>
      <color rgb="FF000000"/>
      <name val="Minion Pro"/>
      <family val="1"/>
      <charset val="1"/>
    </font>
    <font>
      <b/>
      <sz val="10"/>
      <color rgb="FF000000"/>
      <name val="Minion Pro"/>
      <family val="1"/>
      <charset val="1"/>
    </font>
    <font>
      <b/>
      <sz val="11"/>
      <color rgb="FF000000"/>
      <name val="Minion Pro"/>
      <family val="1"/>
      <charset val="1"/>
    </font>
    <font>
      <sz val="20"/>
      <color rgb="FF000000"/>
      <name val="Minion Pro"/>
      <family val="2"/>
      <charset val="204"/>
    </font>
    <font>
      <sz val="14"/>
      <color rgb="FF000000"/>
      <name val="Minion Pro"/>
      <family val="1"/>
      <charset val="1"/>
    </font>
    <font>
      <sz val="11"/>
      <color rgb="FF000000"/>
      <name val="Minion Pro"/>
      <family val="1"/>
      <charset val="1"/>
    </font>
    <font>
      <sz val="11"/>
      <color rgb="FFFF0000"/>
      <name val="Minion Pro"/>
      <family val="1"/>
      <charset val="1"/>
    </font>
    <font>
      <sz val="13"/>
      <color rgb="FF000000"/>
      <name val="Minion Pro"/>
      <family val="1"/>
      <charset val="1"/>
    </font>
    <font>
      <sz val="10"/>
      <name val="Arial Cyr"/>
      <charset val="204"/>
    </font>
    <font>
      <sz val="10"/>
      <color rgb="FFC00000"/>
      <name val="Arial Cyr"/>
      <charset val="204"/>
    </font>
    <font>
      <b/>
      <sz val="11"/>
      <color rgb="FF000000"/>
      <name val="Minion Pro"/>
      <charset val="204"/>
    </font>
    <font>
      <vertAlign val="superscript"/>
      <sz val="9"/>
      <name val="Verdana"/>
      <family val="2"/>
    </font>
    <font>
      <sz val="9"/>
      <name val="Verdana"/>
      <family val="2"/>
    </font>
    <font>
      <sz val="10"/>
      <color rgb="FF000000"/>
      <name val="Calibri"/>
      <family val="2"/>
    </font>
    <font>
      <b/>
      <sz val="10"/>
      <color rgb="FF000000"/>
      <name val="Minion Pro"/>
    </font>
    <font>
      <sz val="10"/>
      <color rgb="FF000000"/>
      <name val="Minion Pro"/>
    </font>
    <font>
      <sz val="10"/>
      <color rgb="FFFF0000"/>
      <name val="Minion Pro"/>
    </font>
    <font>
      <sz val="11"/>
      <color rgb="FF000000"/>
      <name val="Calibri"/>
      <family val="2"/>
    </font>
    <font>
      <b/>
      <sz val="12"/>
      <name val="Verdana"/>
      <family val="2"/>
    </font>
    <font>
      <sz val="10"/>
      <name val="Verdana"/>
      <family val="2"/>
    </font>
    <font>
      <b/>
      <sz val="11"/>
      <color rgb="FF262626"/>
      <name val="Verdana"/>
      <family val="2"/>
    </font>
    <font>
      <sz val="15"/>
      <name val="Verdana"/>
      <family val="2"/>
    </font>
    <font>
      <i/>
      <sz val="9"/>
      <name val="Verdana"/>
      <family val="2"/>
    </font>
    <font>
      <i/>
      <sz val="10"/>
      <name val="Verdana"/>
      <family val="2"/>
    </font>
    <font>
      <sz val="11"/>
      <name val="Verdana"/>
      <family val="2"/>
    </font>
    <font>
      <sz val="16"/>
      <name val="Verdana"/>
      <family val="2"/>
    </font>
    <font>
      <u/>
      <sz val="9"/>
      <color rgb="FF0000FF"/>
      <name val="Verdana"/>
      <family val="2"/>
    </font>
    <font>
      <b/>
      <sz val="10"/>
      <name val="Verdana"/>
      <family val="2"/>
    </font>
    <font>
      <b/>
      <sz val="10"/>
      <color rgb="FF0000FF"/>
      <name val="Verdana"/>
      <family val="2"/>
    </font>
    <font>
      <sz val="10"/>
      <color rgb="FF0000FF"/>
      <name val="Verdana"/>
      <family val="2"/>
    </font>
    <font>
      <sz val="14"/>
      <name val="Verdana"/>
      <family val="2"/>
    </font>
    <font>
      <sz val="8"/>
      <name val="Verdana"/>
      <family val="2"/>
    </font>
    <font>
      <b/>
      <sz val="9"/>
      <name val="Verdana"/>
      <family val="2"/>
    </font>
    <font>
      <sz val="11"/>
      <color rgb="FF000000"/>
      <name val="Verdana"/>
      <family val="2"/>
    </font>
    <font>
      <u/>
      <sz val="10"/>
      <color rgb="FF0000FF"/>
      <name val="Verdana"/>
      <family val="2"/>
    </font>
    <font>
      <sz val="10"/>
      <color rgb="FFA6A6A6"/>
      <name val="Verdana"/>
      <family val="2"/>
    </font>
    <font>
      <sz val="11"/>
      <color rgb="FFA6A6A6"/>
      <name val="Verdana"/>
      <family val="2"/>
    </font>
    <font>
      <b/>
      <i/>
      <sz val="10"/>
      <name val="Verdana"/>
      <family val="2"/>
    </font>
    <font>
      <sz val="12"/>
      <name val="Verdana"/>
      <family val="2"/>
    </font>
    <font>
      <sz val="22"/>
      <name val="Verdana"/>
      <family val="2"/>
    </font>
    <font>
      <i/>
      <sz val="8"/>
      <name val="Verdana"/>
      <family val="2"/>
    </font>
    <font>
      <sz val="10"/>
      <color rgb="FFC00000"/>
      <name val="Verdana"/>
      <family val="2"/>
    </font>
    <font>
      <b/>
      <sz val="11"/>
      <color theme="0"/>
      <name val="Calibri"/>
      <family val="2"/>
      <scheme val="minor"/>
    </font>
    <font>
      <b/>
      <sz val="16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10"/>
      <color theme="0"/>
      <name val="Verdana"/>
      <family val="2"/>
    </font>
    <font>
      <b/>
      <sz val="9"/>
      <color theme="0"/>
      <name val="Verdana"/>
      <family val="2"/>
    </font>
    <font>
      <b/>
      <sz val="20"/>
      <color theme="0"/>
      <name val="Verdana"/>
      <family val="2"/>
    </font>
    <font>
      <b/>
      <sz val="14"/>
      <color theme="0"/>
      <name val="Verdana"/>
      <family val="2"/>
    </font>
    <font>
      <b/>
      <sz val="12"/>
      <color theme="0"/>
      <name val="Verdana"/>
      <family val="2"/>
    </font>
    <font>
      <sz val="10"/>
      <color theme="0"/>
      <name val="Verdana"/>
      <family val="2"/>
    </font>
    <font>
      <b/>
      <sz val="14"/>
      <color theme="0"/>
      <name val="Arial Cyr"/>
      <charset val="204"/>
    </font>
    <font>
      <b/>
      <sz val="12"/>
      <color theme="0"/>
      <name val="Arial Cyr"/>
      <charset val="204"/>
    </font>
    <font>
      <sz val="10"/>
      <color theme="0"/>
      <name val="Arial Cyr"/>
      <charset val="204"/>
    </font>
    <font>
      <sz val="20"/>
      <name val="Verdana"/>
      <family val="2"/>
    </font>
    <font>
      <b/>
      <sz val="11"/>
      <name val="Verdana"/>
      <family val="2"/>
    </font>
    <font>
      <b/>
      <sz val="8"/>
      <name val="Verdana"/>
      <family val="2"/>
    </font>
    <font>
      <b/>
      <sz val="8"/>
      <color theme="0"/>
      <name val="Verdana"/>
      <family val="2"/>
    </font>
    <font>
      <sz val="10"/>
      <name val="Veranda"/>
      <charset val="204"/>
    </font>
    <font>
      <sz val="10"/>
      <color rgb="FF0000FF"/>
      <name val="Veranda"/>
      <charset val="204"/>
    </font>
    <font>
      <b/>
      <sz val="9"/>
      <color indexed="81"/>
      <name val="Tahoma"/>
      <family val="2"/>
    </font>
    <font>
      <sz val="9"/>
      <color rgb="FF0000FF"/>
      <name val="Verdana"/>
      <family val="2"/>
    </font>
    <font>
      <sz val="8"/>
      <color rgb="FF0000FF"/>
      <name val="Verdana"/>
      <family val="2"/>
    </font>
  </fonts>
  <fills count="19">
    <fill>
      <patternFill patternType="none"/>
    </fill>
    <fill>
      <patternFill patternType="gray125"/>
    </fill>
    <fill>
      <patternFill patternType="solid">
        <fgColor rgb="FFFFFFFF"/>
        <bgColor rgb="FFF2F2F2"/>
      </patternFill>
    </fill>
    <fill>
      <patternFill patternType="solid">
        <fgColor rgb="FFC0C0C0"/>
        <bgColor rgb="FFBFBFBF"/>
      </patternFill>
    </fill>
    <fill>
      <patternFill patternType="solid">
        <fgColor rgb="FFF2F2F2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-0.249977111117893"/>
        <bgColor indexed="64"/>
      </patternFill>
    </fill>
    <fill>
      <patternFill patternType="solid">
        <fgColor theme="5" tint="-0.249977111117893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C00000"/>
        <bgColor rgb="FFBFBFBF"/>
      </patternFill>
    </fill>
    <fill>
      <patternFill patternType="solid">
        <fgColor rgb="FFC00000"/>
        <bgColor rgb="FFC0C0C0"/>
      </patternFill>
    </fill>
    <fill>
      <patternFill patternType="solid">
        <fgColor rgb="FFC00000"/>
        <bgColor rgb="FFF2F2F2"/>
      </patternFill>
    </fill>
    <fill>
      <patternFill patternType="solid">
        <fgColor rgb="FFC00000"/>
        <bgColor rgb="FFFFFFFF"/>
      </patternFill>
    </fill>
  </fills>
  <borders count="2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</borders>
  <cellStyleXfs count="9">
    <xf numFmtId="0" fontId="0" fillId="0" borderId="0"/>
    <xf numFmtId="164" fontId="28" fillId="0" borderId="0" applyBorder="0" applyProtection="0"/>
    <xf numFmtId="9" fontId="28" fillId="0" borderId="0" applyBorder="0" applyProtection="0"/>
    <xf numFmtId="0" fontId="14" fillId="0" borderId="0" applyBorder="0" applyProtection="0"/>
    <xf numFmtId="0" fontId="2" fillId="0" borderId="0"/>
    <xf numFmtId="0" fontId="3" fillId="0" borderId="0"/>
    <xf numFmtId="0" fontId="4" fillId="0" borderId="0"/>
    <xf numFmtId="0" fontId="4" fillId="0" borderId="0"/>
    <xf numFmtId="3" fontId="28" fillId="2" borderId="1">
      <alignment horizontal="right" vertical="center"/>
      <protection hidden="1"/>
    </xf>
  </cellStyleXfs>
  <cellXfs count="599">
    <xf numFmtId="0" fontId="0" fillId="0" borderId="0" xfId="0"/>
    <xf numFmtId="0" fontId="0" fillId="0" borderId="0" xfId="0" applyFont="1" applyAlignment="1">
      <alignment horizontal="center"/>
    </xf>
    <xf numFmtId="0" fontId="7" fillId="2" borderId="6" xfId="0" applyFont="1" applyFill="1" applyBorder="1" applyAlignment="1">
      <alignment horizontal="left" vertical="center"/>
    </xf>
    <xf numFmtId="0" fontId="8" fillId="2" borderId="5" xfId="0" applyFont="1" applyFill="1" applyBorder="1" applyAlignment="1">
      <alignment horizontal="center" vertical="center"/>
    </xf>
    <xf numFmtId="0" fontId="9" fillId="2" borderId="0" xfId="0" applyFont="1" applyFill="1" applyBorder="1" applyAlignment="1">
      <alignment vertical="center"/>
    </xf>
    <xf numFmtId="0" fontId="10" fillId="2" borderId="0" xfId="0" applyFont="1" applyFill="1" applyBorder="1"/>
    <xf numFmtId="0" fontId="10" fillId="2" borderId="0" xfId="0" applyFont="1" applyFill="1" applyBorder="1" applyAlignment="1">
      <alignment horizontal="left" vertical="top" wrapText="1"/>
    </xf>
    <xf numFmtId="0" fontId="0" fillId="2" borderId="0" xfId="0" applyFont="1" applyFill="1" applyBorder="1" applyAlignment="1">
      <alignment horizontal="left" vertical="top" wrapText="1"/>
    </xf>
    <xf numFmtId="0" fontId="12" fillId="2" borderId="5" xfId="0" applyFont="1" applyFill="1" applyBorder="1" applyAlignment="1">
      <alignment horizontal="center" vertical="center"/>
    </xf>
    <xf numFmtId="0" fontId="13" fillId="2" borderId="0" xfId="3" applyFont="1" applyFill="1" applyBorder="1" applyAlignment="1" applyProtection="1">
      <alignment vertical="center"/>
    </xf>
    <xf numFmtId="2" fontId="17" fillId="0" borderId="1" xfId="3" applyNumberFormat="1" applyFont="1" applyBorder="1" applyAlignment="1" applyProtection="1">
      <alignment horizontal="right" vertical="center"/>
    </xf>
    <xf numFmtId="0" fontId="3" fillId="0" borderId="0" xfId="5"/>
    <xf numFmtId="0" fontId="0" fillId="0" borderId="0" xfId="0" applyAlignment="1">
      <alignment horizontal="center" vertical="center"/>
    </xf>
    <xf numFmtId="0" fontId="7" fillId="2" borderId="0" xfId="0" applyFont="1" applyFill="1" applyBorder="1" applyAlignment="1">
      <alignment horizontal="left" vertical="center"/>
    </xf>
    <xf numFmtId="0" fontId="0" fillId="0" borderId="0" xfId="0" applyAlignment="1">
      <alignment vertical="center"/>
    </xf>
    <xf numFmtId="0" fontId="0" fillId="0" borderId="0" xfId="0" applyBorder="1" applyAlignment="1">
      <alignment horizontal="center" vertical="center"/>
    </xf>
    <xf numFmtId="0" fontId="0" fillId="0" borderId="6" xfId="0" applyBorder="1" applyAlignment="1">
      <alignment horizontal="left" vertical="center"/>
    </xf>
    <xf numFmtId="0" fontId="6" fillId="2" borderId="0" xfId="0" applyFont="1" applyFill="1" applyBorder="1" applyAlignment="1">
      <alignment horizontal="left" vertical="top" wrapText="1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14" fillId="2" borderId="7" xfId="3" applyFill="1" applyBorder="1" applyAlignment="1" applyProtection="1">
      <alignment horizontal="left" vertical="center"/>
    </xf>
    <xf numFmtId="0" fontId="7" fillId="2" borderId="8" xfId="0" applyFont="1" applyFill="1" applyBorder="1" applyAlignment="1">
      <alignment horizontal="left" vertical="center"/>
    </xf>
    <xf numFmtId="0" fontId="19" fillId="0" borderId="0" xfId="0" applyFont="1"/>
    <xf numFmtId="0" fontId="0" fillId="0" borderId="0" xfId="0" applyBorder="1" applyAlignment="1">
      <alignment horizontal="left" vertical="center"/>
    </xf>
    <xf numFmtId="0" fontId="0" fillId="0" borderId="0" xfId="0" applyBorder="1"/>
    <xf numFmtId="0" fontId="0" fillId="0" borderId="0" xfId="0" applyFont="1" applyBorder="1" applyAlignment="1">
      <alignment horizontal="center"/>
    </xf>
    <xf numFmtId="0" fontId="0" fillId="0" borderId="6" xfId="0" applyBorder="1"/>
    <xf numFmtId="0" fontId="0" fillId="0" borderId="0" xfId="0" applyAlignment="1">
      <alignment horizontal="left" vertical="center"/>
    </xf>
    <xf numFmtId="0" fontId="0" fillId="2" borderId="12" xfId="0" applyFill="1" applyBorder="1" applyAlignment="1">
      <alignment horizontal="center" vertical="center"/>
    </xf>
    <xf numFmtId="0" fontId="0" fillId="2" borderId="10" xfId="0" applyFill="1" applyBorder="1" applyAlignment="1">
      <alignment horizontal="center" vertical="center"/>
    </xf>
    <xf numFmtId="0" fontId="18" fillId="2" borderId="0" xfId="0" applyFont="1" applyFill="1" applyBorder="1"/>
    <xf numFmtId="0" fontId="18" fillId="2" borderId="6" xfId="0" applyFont="1" applyFill="1" applyBorder="1"/>
    <xf numFmtId="0" fontId="0" fillId="2" borderId="10" xfId="0" applyFill="1" applyBorder="1"/>
    <xf numFmtId="0" fontId="0" fillId="0" borderId="7" xfId="0" applyFont="1" applyBorder="1" applyAlignment="1">
      <alignment horizontal="left" vertical="center"/>
    </xf>
    <xf numFmtId="0" fontId="15" fillId="2" borderId="8" xfId="0" applyFont="1" applyFill="1" applyBorder="1" applyAlignment="1">
      <alignment horizontal="center"/>
    </xf>
    <xf numFmtId="0" fontId="15" fillId="2" borderId="9" xfId="0" applyFont="1" applyFill="1" applyBorder="1" applyAlignment="1">
      <alignment horizontal="center"/>
    </xf>
    <xf numFmtId="0" fontId="0" fillId="2" borderId="11" xfId="0" applyFill="1" applyBorder="1" applyAlignment="1">
      <alignment horizontal="center" vertical="center"/>
    </xf>
    <xf numFmtId="0" fontId="15" fillId="2" borderId="7" xfId="0" applyFont="1" applyFill="1" applyBorder="1" applyAlignment="1">
      <alignment horizontal="center"/>
    </xf>
    <xf numFmtId="0" fontId="0" fillId="0" borderId="1" xfId="0" applyBorder="1"/>
    <xf numFmtId="0" fontId="20" fillId="0" borderId="0" xfId="5" applyFont="1" applyAlignment="1">
      <alignment horizontal="center" vertical="center" wrapText="1"/>
    </xf>
    <xf numFmtId="0" fontId="20" fillId="0" borderId="0" xfId="5" applyFont="1" applyAlignment="1">
      <alignment vertical="center" wrapText="1"/>
    </xf>
    <xf numFmtId="0" fontId="20" fillId="0" borderId="0" xfId="5" applyFont="1" applyAlignment="1">
      <alignment horizontal="left" vertical="center" wrapText="1"/>
    </xf>
    <xf numFmtId="0" fontId="21" fillId="0" borderId="0" xfId="5" applyFont="1" applyAlignment="1">
      <alignment horizontal="center" vertical="center" wrapText="1"/>
    </xf>
    <xf numFmtId="0" fontId="3" fillId="0" borderId="0" xfId="5" applyAlignment="1">
      <alignment horizontal="center" vertical="center"/>
    </xf>
    <xf numFmtId="0" fontId="3" fillId="0" borderId="19" xfId="5" applyFont="1" applyBorder="1" applyAlignment="1">
      <alignment horizontal="center" vertical="center" wrapText="1"/>
    </xf>
    <xf numFmtId="0" fontId="3" fillId="0" borderId="1" xfId="5" applyFont="1" applyBorder="1" applyAlignment="1">
      <alignment vertical="center" wrapText="1"/>
    </xf>
    <xf numFmtId="0" fontId="3" fillId="0" borderId="1" xfId="5" applyFont="1" applyBorder="1" applyAlignment="1">
      <alignment horizontal="center" vertical="center" wrapText="1"/>
    </xf>
    <xf numFmtId="0" fontId="3" fillId="0" borderId="1" xfId="5" applyBorder="1" applyAlignment="1">
      <alignment horizontal="left" vertical="center" wrapText="1"/>
    </xf>
    <xf numFmtId="0" fontId="22" fillId="0" borderId="1" xfId="5" applyFont="1" applyBorder="1" applyAlignment="1">
      <alignment horizontal="center" vertical="center" wrapText="1"/>
    </xf>
    <xf numFmtId="0" fontId="22" fillId="0" borderId="20" xfId="5" applyFont="1" applyBorder="1" applyAlignment="1">
      <alignment horizontal="center" vertical="center" wrapText="1"/>
    </xf>
    <xf numFmtId="0" fontId="23" fillId="0" borderId="1" xfId="5" applyFont="1" applyBorder="1" applyAlignment="1">
      <alignment horizontal="center" vertical="center" wrapText="1"/>
    </xf>
    <xf numFmtId="0" fontId="24" fillId="0" borderId="1" xfId="5" applyFont="1" applyBorder="1" applyAlignment="1">
      <alignment horizontal="center" vertical="center"/>
    </xf>
    <xf numFmtId="0" fontId="25" fillId="0" borderId="1" xfId="0" applyFont="1" applyBorder="1" applyAlignment="1">
      <alignment horizontal="center" vertical="center"/>
    </xf>
    <xf numFmtId="0" fontId="24" fillId="0" borderId="1" xfId="5" applyFont="1" applyBorder="1" applyAlignment="1">
      <alignment horizontal="center" vertical="center" wrapText="1"/>
    </xf>
    <xf numFmtId="0" fontId="25" fillId="0" borderId="1" xfId="0" applyFont="1" applyBorder="1" applyAlignment="1">
      <alignment vertical="center" wrapText="1"/>
    </xf>
    <xf numFmtId="0" fontId="23" fillId="0" borderId="1" xfId="5" applyFont="1" applyBorder="1" applyAlignment="1">
      <alignment horizontal="center" vertical="center"/>
    </xf>
    <xf numFmtId="0" fontId="26" fillId="0" borderId="1" xfId="5" applyFont="1" applyBorder="1" applyAlignment="1">
      <alignment vertical="center" wrapText="1"/>
    </xf>
    <xf numFmtId="0" fontId="26" fillId="0" borderId="0" xfId="5" applyFont="1"/>
    <xf numFmtId="0" fontId="27" fillId="0" borderId="1" xfId="5" applyFont="1" applyBorder="1" applyAlignment="1">
      <alignment horizontal="center" vertical="center" wrapText="1"/>
    </xf>
    <xf numFmtId="0" fontId="3" fillId="0" borderId="4" xfId="5" applyFont="1" applyBorder="1" applyAlignment="1">
      <alignment horizontal="center" vertical="center" wrapText="1"/>
    </xf>
    <xf numFmtId="0" fontId="3" fillId="0" borderId="12" xfId="5" applyFont="1" applyBorder="1" applyAlignment="1">
      <alignment vertical="center" wrapText="1"/>
    </xf>
    <xf numFmtId="0" fontId="3" fillId="0" borderId="12" xfId="5" applyFont="1" applyBorder="1" applyAlignment="1">
      <alignment horizontal="center" vertical="center" wrapText="1"/>
    </xf>
    <xf numFmtId="0" fontId="3" fillId="0" borderId="12" xfId="5" applyBorder="1" applyAlignment="1">
      <alignment horizontal="left" vertical="center" wrapText="1"/>
    </xf>
    <xf numFmtId="0" fontId="15" fillId="0" borderId="0" xfId="0" applyFont="1" applyAlignment="1">
      <alignment horizontal="center" vertical="center"/>
    </xf>
    <xf numFmtId="0" fontId="0" fillId="5" borderId="0" xfId="0" applyFill="1" applyAlignment="1">
      <alignment horizontal="center" vertical="center"/>
    </xf>
    <xf numFmtId="0" fontId="20" fillId="0" borderId="1" xfId="5" applyFont="1" applyBorder="1" applyAlignment="1">
      <alignment horizontal="center" vertical="center" wrapText="1"/>
    </xf>
    <xf numFmtId="0" fontId="22" fillId="0" borderId="2" xfId="5" applyFont="1" applyBorder="1" applyAlignment="1">
      <alignment horizontal="center" vertical="center" wrapText="1"/>
    </xf>
    <xf numFmtId="0" fontId="20" fillId="0" borderId="1" xfId="5" applyFont="1" applyBorder="1" applyAlignment="1">
      <alignment vertical="center" wrapText="1"/>
    </xf>
    <xf numFmtId="0" fontId="20" fillId="0" borderId="1" xfId="5" applyFont="1" applyBorder="1" applyAlignment="1">
      <alignment horizontal="left" vertical="center" wrapText="1"/>
    </xf>
    <xf numFmtId="0" fontId="3" fillId="0" borderId="1" xfId="5" applyBorder="1"/>
    <xf numFmtId="0" fontId="3" fillId="0" borderId="1" xfId="5" applyBorder="1" applyAlignment="1">
      <alignment horizontal="center" vertical="center" wrapText="1"/>
    </xf>
    <xf numFmtId="0" fontId="0" fillId="2" borderId="5" xfId="0" applyFont="1" applyFill="1" applyBorder="1" applyAlignment="1">
      <alignment horizontal="center" vertical="center"/>
    </xf>
    <xf numFmtId="0" fontId="13" fillId="0" borderId="0" xfId="3" applyFont="1" applyBorder="1" applyProtection="1"/>
    <xf numFmtId="0" fontId="18" fillId="2" borderId="0" xfId="0" applyFont="1" applyFill="1" applyBorder="1" applyAlignment="1">
      <alignment horizontal="left" vertical="top" wrapText="1"/>
    </xf>
    <xf numFmtId="0" fontId="13" fillId="0" borderId="5" xfId="3" applyFont="1" applyBorder="1" applyProtection="1"/>
    <xf numFmtId="0" fontId="3" fillId="0" borderId="1" xfId="5" applyFont="1" applyBorder="1" applyAlignment="1">
      <alignment horizontal="left" vertical="center" wrapText="1"/>
    </xf>
    <xf numFmtId="2" fontId="22" fillId="0" borderId="1" xfId="5" applyNumberFormat="1" applyFont="1" applyBorder="1" applyAlignment="1">
      <alignment horizontal="center" vertical="center" wrapText="1"/>
    </xf>
    <xf numFmtId="0" fontId="30" fillId="6" borderId="9" xfId="5" applyFont="1" applyFill="1" applyBorder="1" applyAlignment="1">
      <alignment horizontal="center" vertical="center" wrapText="1"/>
    </xf>
    <xf numFmtId="0" fontId="30" fillId="6" borderId="11" xfId="5" applyFont="1" applyFill="1" applyBorder="1" applyAlignment="1">
      <alignment horizontal="center" vertical="center" wrapText="1"/>
    </xf>
    <xf numFmtId="0" fontId="30" fillId="6" borderId="11" xfId="5" applyFont="1" applyFill="1" applyBorder="1" applyAlignment="1">
      <alignment horizontal="left" vertical="center" wrapText="1"/>
    </xf>
    <xf numFmtId="0" fontId="30" fillId="6" borderId="7" xfId="5" applyFont="1" applyFill="1" applyBorder="1" applyAlignment="1">
      <alignment horizontal="center" vertical="center" wrapText="1"/>
    </xf>
    <xf numFmtId="0" fontId="25" fillId="0" borderId="12" xfId="0" applyFont="1" applyBorder="1" applyAlignment="1">
      <alignment horizontal="center" vertical="center"/>
    </xf>
    <xf numFmtId="2" fontId="22" fillId="0" borderId="12" xfId="5" applyNumberFormat="1" applyFont="1" applyBorder="1" applyAlignment="1">
      <alignment horizontal="center" vertical="center" wrapText="1"/>
    </xf>
    <xf numFmtId="0" fontId="24" fillId="0" borderId="12" xfId="5" applyFont="1" applyBorder="1" applyAlignment="1">
      <alignment horizontal="center" vertical="center" wrapText="1"/>
    </xf>
    <xf numFmtId="0" fontId="3" fillId="0" borderId="9" xfId="5" applyFont="1" applyBorder="1" applyAlignment="1">
      <alignment horizontal="center" vertical="center" wrapText="1"/>
    </xf>
    <xf numFmtId="0" fontId="3" fillId="0" borderId="11" xfId="5" applyFont="1" applyBorder="1" applyAlignment="1">
      <alignment vertical="center" wrapText="1"/>
    </xf>
    <xf numFmtId="0" fontId="3" fillId="0" borderId="11" xfId="5" applyFont="1" applyBorder="1" applyAlignment="1">
      <alignment horizontal="center" vertical="center" wrapText="1"/>
    </xf>
    <xf numFmtId="0" fontId="3" fillId="0" borderId="11" xfId="5" applyBorder="1" applyAlignment="1">
      <alignment horizontal="left" vertical="center" wrapText="1"/>
    </xf>
    <xf numFmtId="2" fontId="22" fillId="0" borderId="11" xfId="5" applyNumberFormat="1" applyFont="1" applyBorder="1" applyAlignment="1">
      <alignment horizontal="center" vertical="center" wrapText="1"/>
    </xf>
    <xf numFmtId="0" fontId="22" fillId="0" borderId="7" xfId="5" applyFont="1" applyBorder="1" applyAlignment="1">
      <alignment horizontal="center" vertical="center" wrapText="1"/>
    </xf>
    <xf numFmtId="0" fontId="16" fillId="0" borderId="0" xfId="3" applyFont="1" applyBorder="1" applyAlignment="1" applyProtection="1">
      <alignment horizontal="center" vertical="center"/>
    </xf>
    <xf numFmtId="0" fontId="29" fillId="0" borderId="0" xfId="0" applyFont="1" applyBorder="1" applyAlignment="1">
      <alignment horizontal="center" vertical="center"/>
    </xf>
    <xf numFmtId="0" fontId="0" fillId="0" borderId="0" xfId="0" applyBorder="1" applyAlignment="1">
      <alignment horizontal="center"/>
    </xf>
    <xf numFmtId="2" fontId="17" fillId="0" borderId="0" xfId="3" applyNumberFormat="1" applyFont="1" applyBorder="1" applyAlignment="1" applyProtection="1">
      <alignment horizontal="center" vertical="center"/>
    </xf>
    <xf numFmtId="0" fontId="0" fillId="0" borderId="0" xfId="0" applyFont="1" applyBorder="1" applyAlignment="1">
      <alignment horizontal="center" vertical="center"/>
    </xf>
    <xf numFmtId="0" fontId="3" fillId="0" borderId="0" xfId="5" applyFont="1" applyBorder="1" applyAlignment="1">
      <alignment horizontal="center" vertical="center" wrapText="1"/>
    </xf>
    <xf numFmtId="0" fontId="20" fillId="0" borderId="0" xfId="5" applyFont="1" applyBorder="1" applyAlignment="1">
      <alignment horizontal="center" vertical="center" wrapText="1"/>
    </xf>
    <xf numFmtId="0" fontId="20" fillId="0" borderId="0" xfId="5" applyFont="1" applyBorder="1" applyAlignment="1">
      <alignment horizontal="left" vertical="center" wrapText="1"/>
    </xf>
    <xf numFmtId="0" fontId="3" fillId="0" borderId="0" xfId="5" applyBorder="1"/>
    <xf numFmtId="0" fontId="20" fillId="0" borderId="6" xfId="5" applyFont="1" applyBorder="1" applyAlignment="1">
      <alignment vertical="center" wrapText="1"/>
    </xf>
    <xf numFmtId="2" fontId="22" fillId="0" borderId="6" xfId="5" applyNumberFormat="1" applyFont="1" applyBorder="1" applyAlignment="1">
      <alignment horizontal="center" vertical="center" wrapText="1"/>
    </xf>
    <xf numFmtId="2" fontId="21" fillId="0" borderId="6" xfId="5" applyNumberFormat="1" applyFont="1" applyBorder="1" applyAlignment="1">
      <alignment horizontal="center" vertical="center" wrapText="1"/>
    </xf>
    <xf numFmtId="2" fontId="22" fillId="0" borderId="5" xfId="5" applyNumberFormat="1" applyFont="1" applyBorder="1" applyAlignment="1">
      <alignment horizontal="center" vertical="center" wrapText="1"/>
    </xf>
    <xf numFmtId="2" fontId="21" fillId="0" borderId="5" xfId="5" applyNumberFormat="1" applyFont="1" applyBorder="1" applyAlignment="1">
      <alignment horizontal="center" vertical="center" wrapText="1"/>
    </xf>
    <xf numFmtId="0" fontId="35" fillId="0" borderId="0" xfId="5" applyFont="1" applyAlignment="1">
      <alignment horizontal="center" vertical="center"/>
    </xf>
    <xf numFmtId="0" fontId="34" fillId="6" borderId="0" xfId="5" applyFont="1" applyFill="1" applyAlignment="1">
      <alignment horizontal="center" vertical="center"/>
    </xf>
    <xf numFmtId="0" fontId="36" fillId="0" borderId="0" xfId="5" applyFont="1" applyAlignment="1">
      <alignment horizontal="center" vertical="center"/>
    </xf>
    <xf numFmtId="0" fontId="35" fillId="0" borderId="0" xfId="5" applyNumberFormat="1" applyFont="1" applyFill="1" applyAlignment="1">
      <alignment horizontal="center" vertical="center"/>
    </xf>
    <xf numFmtId="0" fontId="22" fillId="0" borderId="12" xfId="5" applyFont="1" applyBorder="1" applyAlignment="1">
      <alignment horizontal="center" vertical="center" wrapText="1"/>
    </xf>
    <xf numFmtId="0" fontId="23" fillId="0" borderId="12" xfId="5" applyFont="1" applyBorder="1" applyAlignment="1">
      <alignment horizontal="center" vertical="center"/>
    </xf>
    <xf numFmtId="2" fontId="21" fillId="0" borderId="1" xfId="5" applyNumberFormat="1" applyFont="1" applyBorder="1" applyAlignment="1">
      <alignment horizontal="center" vertical="center" wrapText="1"/>
    </xf>
    <xf numFmtId="0" fontId="35" fillId="0" borderId="1" xfId="5" applyNumberFormat="1" applyFont="1" applyFill="1" applyBorder="1" applyAlignment="1">
      <alignment horizontal="center" vertical="center"/>
    </xf>
    <xf numFmtId="0" fontId="40" fillId="2" borderId="0" xfId="0" applyFont="1" applyFill="1" applyBorder="1" applyAlignment="1">
      <alignment horizontal="left" vertical="center"/>
    </xf>
    <xf numFmtId="0" fontId="40" fillId="2" borderId="6" xfId="0" applyFont="1" applyFill="1" applyBorder="1" applyAlignment="1">
      <alignment horizontal="left" vertical="center"/>
    </xf>
    <xf numFmtId="0" fontId="41" fillId="2" borderId="5" xfId="0" applyFont="1" applyFill="1" applyBorder="1" applyAlignment="1">
      <alignment horizontal="center" vertical="center"/>
    </xf>
    <xf numFmtId="0" fontId="42" fillId="2" borderId="0" xfId="0" applyFont="1" applyFill="1" applyBorder="1" applyAlignment="1">
      <alignment vertical="center"/>
    </xf>
    <xf numFmtId="0" fontId="43" fillId="2" borderId="0" xfId="0" applyFont="1" applyFill="1" applyBorder="1"/>
    <xf numFmtId="0" fontId="43" fillId="2" borderId="0" xfId="0" applyFont="1" applyFill="1" applyBorder="1" applyAlignment="1">
      <alignment horizontal="left" vertical="top" wrapText="1"/>
    </xf>
    <xf numFmtId="0" fontId="44" fillId="2" borderId="0" xfId="0" applyFont="1" applyFill="1" applyBorder="1" applyAlignment="1">
      <alignment horizontal="left" vertical="center" wrapText="1"/>
    </xf>
    <xf numFmtId="0" fontId="39" fillId="2" borderId="5" xfId="0" applyFont="1" applyFill="1" applyBorder="1" applyAlignment="1">
      <alignment horizontal="center" vertical="center"/>
    </xf>
    <xf numFmtId="0" fontId="45" fillId="2" borderId="5" xfId="0" applyFont="1" applyFill="1" applyBorder="1" applyAlignment="1">
      <alignment horizontal="center" vertical="center"/>
    </xf>
    <xf numFmtId="0" fontId="46" fillId="0" borderId="5" xfId="3" applyFont="1" applyBorder="1" applyProtection="1"/>
    <xf numFmtId="0" fontId="46" fillId="2" borderId="0" xfId="3" applyFont="1" applyFill="1" applyBorder="1" applyAlignment="1" applyProtection="1">
      <alignment vertical="center"/>
    </xf>
    <xf numFmtId="0" fontId="39" fillId="2" borderId="0" xfId="0" applyFont="1" applyFill="1" applyBorder="1" applyAlignment="1">
      <alignment horizontal="left" vertical="top" wrapText="1"/>
    </xf>
    <xf numFmtId="0" fontId="46" fillId="0" borderId="0" xfId="3" applyFont="1" applyBorder="1" applyProtection="1"/>
    <xf numFmtId="0" fontId="32" fillId="2" borderId="0" xfId="0" applyFont="1" applyFill="1" applyBorder="1"/>
    <xf numFmtId="0" fontId="32" fillId="2" borderId="6" xfId="0" applyFont="1" applyFill="1" applyBorder="1"/>
    <xf numFmtId="0" fontId="32" fillId="2" borderId="0" xfId="0" applyFont="1" applyFill="1" applyBorder="1" applyAlignment="1">
      <alignment horizontal="left" vertical="top" wrapText="1"/>
    </xf>
    <xf numFmtId="0" fontId="47" fillId="3" borderId="1" xfId="0" applyFont="1" applyFill="1" applyBorder="1" applyAlignment="1">
      <alignment horizontal="center" vertical="center" wrapText="1"/>
    </xf>
    <xf numFmtId="0" fontId="48" fillId="0" borderId="1" xfId="3" applyFont="1" applyBorder="1" applyAlignment="1" applyProtection="1">
      <alignment horizontal="center" vertical="center"/>
    </xf>
    <xf numFmtId="0" fontId="39" fillId="0" borderId="1" xfId="0" applyFont="1" applyBorder="1" applyAlignment="1">
      <alignment horizontal="left" vertical="center"/>
    </xf>
    <xf numFmtId="0" fontId="39" fillId="0" borderId="1" xfId="0" applyFont="1" applyBorder="1" applyAlignment="1">
      <alignment vertical="center" wrapText="1"/>
    </xf>
    <xf numFmtId="0" fontId="39" fillId="0" borderId="1" xfId="0" applyFont="1" applyBorder="1" applyAlignment="1">
      <alignment horizontal="center" vertical="center"/>
    </xf>
    <xf numFmtId="0" fontId="39" fillId="0" borderId="1" xfId="0" applyFont="1" applyBorder="1" applyAlignment="1">
      <alignment horizontal="center" vertical="center" wrapText="1"/>
    </xf>
    <xf numFmtId="0" fontId="39" fillId="0" borderId="11" xfId="0" applyFont="1" applyBorder="1" applyAlignment="1">
      <alignment horizontal="center" vertical="center" wrapText="1"/>
    </xf>
    <xf numFmtId="1" fontId="39" fillId="0" borderId="1" xfId="0" applyNumberFormat="1" applyFont="1" applyBorder="1" applyAlignment="1">
      <alignment horizontal="center" vertical="center" wrapText="1"/>
    </xf>
    <xf numFmtId="2" fontId="49" fillId="0" borderId="1" xfId="3" applyNumberFormat="1" applyFont="1" applyBorder="1" applyAlignment="1" applyProtection="1">
      <alignment horizontal="right" vertical="center"/>
    </xf>
    <xf numFmtId="0" fontId="50" fillId="0" borderId="1" xfId="0" applyFont="1" applyBorder="1" applyAlignment="1">
      <alignment horizontal="center" vertical="center"/>
    </xf>
    <xf numFmtId="0" fontId="44" fillId="0" borderId="1" xfId="0" applyFont="1" applyBorder="1" applyAlignment="1">
      <alignment horizontal="center" vertical="center"/>
    </xf>
    <xf numFmtId="0" fontId="48" fillId="0" borderId="0" xfId="3" applyFont="1" applyBorder="1" applyAlignment="1" applyProtection="1">
      <alignment horizontal="center" vertical="center"/>
    </xf>
    <xf numFmtId="0" fontId="39" fillId="0" borderId="0" xfId="0" applyFont="1" applyBorder="1" applyAlignment="1">
      <alignment horizontal="left" vertical="center"/>
    </xf>
    <xf numFmtId="0" fontId="39" fillId="0" borderId="0" xfId="0" applyFont="1" applyBorder="1" applyAlignment="1">
      <alignment vertical="center" wrapText="1"/>
    </xf>
    <xf numFmtId="0" fontId="39" fillId="0" borderId="0" xfId="0" applyFont="1" applyBorder="1" applyAlignment="1">
      <alignment horizontal="center" vertical="center"/>
    </xf>
    <xf numFmtId="0" fontId="39" fillId="0" borderId="0" xfId="0" applyFont="1" applyBorder="1" applyAlignment="1">
      <alignment horizontal="center" vertical="center" wrapText="1"/>
    </xf>
    <xf numFmtId="1" fontId="39" fillId="0" borderId="0" xfId="0" applyNumberFormat="1" applyFont="1" applyBorder="1" applyAlignment="1">
      <alignment horizontal="center" vertical="center" wrapText="1"/>
    </xf>
    <xf numFmtId="2" fontId="49" fillId="0" borderId="0" xfId="3" applyNumberFormat="1" applyFont="1" applyBorder="1" applyAlignment="1" applyProtection="1">
      <alignment horizontal="right" vertical="center"/>
    </xf>
    <xf numFmtId="0" fontId="44" fillId="0" borderId="0" xfId="0" applyFont="1" applyBorder="1" applyAlignment="1">
      <alignment horizontal="center" vertical="center"/>
    </xf>
    <xf numFmtId="0" fontId="39" fillId="0" borderId="21" xfId="0" applyFont="1" applyBorder="1" applyAlignment="1">
      <alignment horizontal="left" vertical="center"/>
    </xf>
    <xf numFmtId="0" fontId="39" fillId="0" borderId="21" xfId="0" applyFont="1" applyBorder="1" applyAlignment="1">
      <alignment horizontal="center" vertical="center"/>
    </xf>
    <xf numFmtId="2" fontId="49" fillId="0" borderId="21" xfId="3" applyNumberFormat="1" applyFont="1" applyBorder="1" applyAlignment="1" applyProtection="1">
      <alignment horizontal="right" vertical="center"/>
    </xf>
    <xf numFmtId="0" fontId="39" fillId="0" borderId="0" xfId="0" applyFont="1"/>
    <xf numFmtId="0" fontId="39" fillId="0" borderId="1" xfId="0" applyFont="1" applyBorder="1"/>
    <xf numFmtId="0" fontId="39" fillId="0" borderId="0" xfId="0" applyFont="1" applyAlignment="1">
      <alignment horizontal="center"/>
    </xf>
    <xf numFmtId="0" fontId="39" fillId="0" borderId="0" xfId="0" applyFont="1" applyBorder="1"/>
    <xf numFmtId="0" fontId="44" fillId="2" borderId="0" xfId="0" applyFont="1" applyFill="1" applyBorder="1" applyAlignment="1">
      <alignment vertical="center" wrapText="1"/>
    </xf>
    <xf numFmtId="0" fontId="42" fillId="2" borderId="0" xfId="0" applyFont="1" applyFill="1" applyBorder="1"/>
    <xf numFmtId="0" fontId="39" fillId="0" borderId="6" xfId="0" applyFont="1" applyBorder="1"/>
    <xf numFmtId="0" fontId="47" fillId="2" borderId="7" xfId="0" applyFont="1" applyFill="1" applyBorder="1" applyAlignment="1"/>
    <xf numFmtId="0" fontId="39" fillId="2" borderId="8" xfId="0" applyFont="1" applyFill="1" applyBorder="1"/>
    <xf numFmtId="0" fontId="53" fillId="0" borderId="0" xfId="5" applyFont="1"/>
    <xf numFmtId="0" fontId="39" fillId="0" borderId="11" xfId="0" applyFont="1" applyBorder="1" applyAlignment="1">
      <alignment horizontal="left" vertical="center"/>
    </xf>
    <xf numFmtId="0" fontId="39" fillId="0" borderId="11" xfId="0" applyFont="1" applyBorder="1" applyAlignment="1">
      <alignment vertical="center" wrapText="1"/>
    </xf>
    <xf numFmtId="0" fontId="39" fillId="0" borderId="11" xfId="0" applyFont="1" applyBorder="1" applyAlignment="1">
      <alignment horizontal="center" vertical="center"/>
    </xf>
    <xf numFmtId="0" fontId="50" fillId="0" borderId="11" xfId="0" applyFont="1" applyBorder="1" applyAlignment="1">
      <alignment horizontal="center" vertical="center"/>
    </xf>
    <xf numFmtId="0" fontId="39" fillId="2" borderId="8" xfId="0" applyFont="1" applyFill="1" applyBorder="1" applyAlignment="1">
      <alignment vertical="center"/>
    </xf>
    <xf numFmtId="0" fontId="47" fillId="0" borderId="5" xfId="0" applyFont="1" applyBorder="1"/>
    <xf numFmtId="2" fontId="39" fillId="2" borderId="0" xfId="0" applyNumberFormat="1" applyFont="1" applyFill="1" applyBorder="1" applyAlignment="1">
      <alignment horizontal="right" vertical="center"/>
    </xf>
    <xf numFmtId="0" fontId="39" fillId="0" borderId="6" xfId="0" applyFont="1" applyBorder="1" applyAlignment="1">
      <alignment horizontal="left" vertical="center"/>
    </xf>
    <xf numFmtId="0" fontId="44" fillId="2" borderId="0" xfId="0" applyFont="1" applyFill="1" applyBorder="1" applyAlignment="1">
      <alignment horizontal="left" vertical="top" wrapText="1"/>
    </xf>
    <xf numFmtId="0" fontId="48" fillId="0" borderId="11" xfId="3" applyFont="1" applyBorder="1" applyAlignment="1" applyProtection="1">
      <alignment horizontal="center" vertical="center"/>
    </xf>
    <xf numFmtId="2" fontId="49" fillId="0" borderId="11" xfId="3" applyNumberFormat="1" applyFont="1" applyBorder="1" applyAlignment="1" applyProtection="1">
      <alignment horizontal="right" vertical="center"/>
    </xf>
    <xf numFmtId="0" fontId="39" fillId="2" borderId="8" xfId="0" applyFont="1" applyFill="1" applyBorder="1" applyAlignment="1">
      <alignment horizontal="left" vertical="center"/>
    </xf>
    <xf numFmtId="0" fontId="39" fillId="0" borderId="0" xfId="0" applyFont="1" applyAlignment="1">
      <alignment horizontal="left"/>
    </xf>
    <xf numFmtId="0" fontId="39" fillId="0" borderId="0" xfId="0" applyFont="1" applyAlignment="1">
      <alignment horizontal="center" vertical="center"/>
    </xf>
    <xf numFmtId="0" fontId="39" fillId="2" borderId="0" xfId="0" applyFont="1" applyFill="1"/>
    <xf numFmtId="0" fontId="40" fillId="2" borderId="6" xfId="0" applyFont="1" applyFill="1" applyBorder="1" applyAlignment="1">
      <alignment horizontal="center" vertical="center"/>
    </xf>
    <xf numFmtId="0" fontId="39" fillId="2" borderId="5" xfId="0" applyFont="1" applyFill="1" applyBorder="1"/>
    <xf numFmtId="0" fontId="39" fillId="2" borderId="0" xfId="0" applyFont="1" applyFill="1" applyBorder="1" applyAlignment="1">
      <alignment horizontal="left"/>
    </xf>
    <xf numFmtId="0" fontId="39" fillId="2" borderId="0" xfId="0" applyFont="1" applyFill="1" applyBorder="1" applyAlignment="1">
      <alignment horizontal="center" vertical="center"/>
    </xf>
    <xf numFmtId="0" fontId="39" fillId="2" borderId="0" xfId="0" applyFont="1" applyFill="1" applyBorder="1"/>
    <xf numFmtId="0" fontId="39" fillId="2" borderId="6" xfId="0" applyFont="1" applyFill="1" applyBorder="1"/>
    <xf numFmtId="0" fontId="54" fillId="0" borderId="0" xfId="3" applyFont="1" applyBorder="1" applyProtection="1"/>
    <xf numFmtId="0" fontId="47" fillId="2" borderId="7" xfId="0" applyFont="1" applyFill="1" applyBorder="1"/>
    <xf numFmtId="0" fontId="47" fillId="2" borderId="8" xfId="0" applyFont="1" applyFill="1" applyBorder="1" applyAlignment="1">
      <alignment horizontal="left"/>
    </xf>
    <xf numFmtId="0" fontId="39" fillId="2" borderId="8" xfId="0" applyFont="1" applyFill="1" applyBorder="1" applyAlignment="1">
      <alignment horizontal="center" vertical="center"/>
    </xf>
    <xf numFmtId="0" fontId="51" fillId="0" borderId="0" xfId="0" applyFont="1" applyBorder="1" applyAlignment="1">
      <alignment horizontal="center" vertical="center"/>
    </xf>
    <xf numFmtId="0" fontId="50" fillId="0" borderId="0" xfId="0" applyFont="1" applyBorder="1" applyAlignment="1">
      <alignment horizontal="center" vertical="center"/>
    </xf>
    <xf numFmtId="0" fontId="55" fillId="0" borderId="0" xfId="0" applyFont="1"/>
    <xf numFmtId="0" fontId="56" fillId="2" borderId="0" xfId="0" applyFont="1" applyFill="1" applyBorder="1" applyAlignment="1">
      <alignment vertical="center" wrapText="1"/>
    </xf>
    <xf numFmtId="0" fontId="46" fillId="2" borderId="7" xfId="3" applyFont="1" applyFill="1" applyBorder="1" applyAlignment="1" applyProtection="1">
      <alignment vertical="center"/>
    </xf>
    <xf numFmtId="0" fontId="46" fillId="2" borderId="8" xfId="3" applyFont="1" applyFill="1" applyBorder="1" applyAlignment="1" applyProtection="1">
      <alignment vertical="center"/>
    </xf>
    <xf numFmtId="0" fontId="39" fillId="2" borderId="8" xfId="0" applyFont="1" applyFill="1" applyBorder="1" applyAlignment="1">
      <alignment horizontal="left" vertical="top" wrapText="1"/>
    </xf>
    <xf numFmtId="0" fontId="44" fillId="2" borderId="8" xfId="0" applyFont="1" applyFill="1" applyBorder="1" applyAlignment="1">
      <alignment horizontal="left" vertical="top" wrapText="1"/>
    </xf>
    <xf numFmtId="0" fontId="44" fillId="2" borderId="8" xfId="0" applyFont="1" applyFill="1" applyBorder="1" applyAlignment="1">
      <alignment vertical="center" wrapText="1"/>
    </xf>
    <xf numFmtId="0" fontId="56" fillId="2" borderId="8" xfId="0" applyFont="1" applyFill="1" applyBorder="1" applyAlignment="1">
      <alignment vertical="center" wrapText="1"/>
    </xf>
    <xf numFmtId="0" fontId="39" fillId="0" borderId="15" xfId="0" applyFont="1" applyBorder="1" applyAlignment="1">
      <alignment horizontal="center" vertical="center" wrapText="1"/>
    </xf>
    <xf numFmtId="0" fontId="39" fillId="0" borderId="16" xfId="0" applyFont="1" applyBorder="1" applyAlignment="1">
      <alignment horizontal="center" vertical="center" wrapText="1"/>
    </xf>
    <xf numFmtId="0" fontId="39" fillId="0" borderId="18" xfId="0" applyFont="1" applyBorder="1" applyAlignment="1">
      <alignment horizontal="center" vertical="center" wrapText="1"/>
    </xf>
    <xf numFmtId="0" fontId="42" fillId="0" borderId="0" xfId="0" applyFont="1" applyAlignment="1">
      <alignment horizontal="left" vertical="center"/>
    </xf>
    <xf numFmtId="0" fontId="32" fillId="0" borderId="0" xfId="0" applyFont="1" applyBorder="1" applyAlignment="1">
      <alignment horizontal="center" vertical="center"/>
    </xf>
    <xf numFmtId="0" fontId="32" fillId="0" borderId="0" xfId="0" applyFont="1" applyBorder="1" applyAlignment="1">
      <alignment vertical="center" wrapText="1"/>
    </xf>
    <xf numFmtId="0" fontId="32" fillId="0" borderId="0" xfId="0" applyFont="1" applyBorder="1" applyAlignment="1">
      <alignment horizontal="center" vertical="center" wrapText="1"/>
    </xf>
    <xf numFmtId="2" fontId="32" fillId="2" borderId="0" xfId="0" applyNumberFormat="1" applyFont="1" applyFill="1" applyBorder="1" applyAlignment="1">
      <alignment horizontal="right" vertical="center"/>
    </xf>
    <xf numFmtId="0" fontId="32" fillId="0" borderId="0" xfId="0" applyFont="1" applyBorder="1" applyAlignment="1">
      <alignment horizontal="left" vertical="center"/>
    </xf>
    <xf numFmtId="0" fontId="32" fillId="0" borderId="0" xfId="0" applyFont="1"/>
    <xf numFmtId="0" fontId="47" fillId="0" borderId="0" xfId="0" applyFont="1" applyAlignment="1">
      <alignment horizontal="left"/>
    </xf>
    <xf numFmtId="0" fontId="54" fillId="2" borderId="7" xfId="3" applyFont="1" applyFill="1" applyBorder="1" applyAlignment="1" applyProtection="1">
      <alignment horizontal="left" vertical="center"/>
    </xf>
    <xf numFmtId="0" fontId="40" fillId="2" borderId="8" xfId="0" applyFont="1" applyFill="1" applyBorder="1" applyAlignment="1">
      <alignment horizontal="left" vertical="center"/>
    </xf>
    <xf numFmtId="0" fontId="51" fillId="0" borderId="0" xfId="0" applyFont="1"/>
    <xf numFmtId="0" fontId="45" fillId="0" borderId="1" xfId="0" applyFont="1" applyBorder="1" applyAlignment="1">
      <alignment horizontal="center" vertical="center"/>
    </xf>
    <xf numFmtId="0" fontId="57" fillId="0" borderId="0" xfId="0" applyFont="1" applyAlignment="1">
      <alignment horizontal="center"/>
    </xf>
    <xf numFmtId="0" fontId="43" fillId="0" borderId="1" xfId="0" applyFont="1" applyBorder="1" applyAlignment="1">
      <alignment horizontal="center"/>
    </xf>
    <xf numFmtId="0" fontId="48" fillId="0" borderId="7" xfId="3" applyFont="1" applyBorder="1" applyAlignment="1" applyProtection="1">
      <alignment horizontal="center" vertical="center"/>
    </xf>
    <xf numFmtId="0" fontId="47" fillId="0" borderId="7" xfId="0" applyFont="1" applyBorder="1" applyAlignment="1">
      <alignment horizontal="left"/>
    </xf>
    <xf numFmtId="0" fontId="39" fillId="0" borderId="8" xfId="0" applyFont="1" applyBorder="1"/>
    <xf numFmtId="0" fontId="39" fillId="0" borderId="9" xfId="0" applyFont="1" applyBorder="1"/>
    <xf numFmtId="0" fontId="39" fillId="0" borderId="0" xfId="0" applyFont="1" applyBorder="1" applyAlignment="1">
      <alignment vertical="top" wrapText="1"/>
    </xf>
    <xf numFmtId="0" fontId="47" fillId="0" borderId="5" xfId="0" applyFont="1" applyBorder="1" applyAlignment="1">
      <alignment horizontal="left"/>
    </xf>
    <xf numFmtId="0" fontId="39" fillId="2" borderId="0" xfId="0" applyFont="1" applyFill="1" applyBorder="1" applyAlignment="1">
      <alignment horizontal="left" vertical="center" wrapText="1"/>
    </xf>
    <xf numFmtId="0" fontId="39" fillId="2" borderId="0" xfId="0" applyFont="1" applyFill="1" applyBorder="1" applyAlignment="1">
      <alignment vertical="center" wrapText="1"/>
    </xf>
    <xf numFmtId="0" fontId="39" fillId="2" borderId="6" xfId="0" applyFont="1" applyFill="1" applyBorder="1" applyAlignment="1">
      <alignment horizontal="left" vertical="center"/>
    </xf>
    <xf numFmtId="0" fontId="59" fillId="0" borderId="11" xfId="0" applyFont="1" applyBorder="1" applyAlignment="1">
      <alignment horizontal="center" vertical="center"/>
    </xf>
    <xf numFmtId="0" fontId="39" fillId="0" borderId="0" xfId="0" applyFont="1" applyAlignment="1">
      <alignment horizontal="left" vertical="center"/>
    </xf>
    <xf numFmtId="0" fontId="39" fillId="0" borderId="1" xfId="0" applyFont="1" applyBorder="1" applyAlignment="1">
      <alignment horizontal="left" vertical="center" wrapText="1"/>
    </xf>
    <xf numFmtId="0" fontId="42" fillId="0" borderId="0" xfId="0" applyFont="1" applyAlignment="1">
      <alignment vertical="top"/>
    </xf>
    <xf numFmtId="0" fontId="39" fillId="0" borderId="2" xfId="0" applyFont="1" applyBorder="1"/>
    <xf numFmtId="0" fontId="39" fillId="0" borderId="3" xfId="0" applyFont="1" applyBorder="1"/>
    <xf numFmtId="0" fontId="39" fillId="0" borderId="4" xfId="0" applyFont="1" applyBorder="1"/>
    <xf numFmtId="0" fontId="39" fillId="0" borderId="5" xfId="0" applyFont="1" applyBorder="1"/>
    <xf numFmtId="0" fontId="39" fillId="0" borderId="7" xfId="0" applyFont="1" applyBorder="1"/>
    <xf numFmtId="0" fontId="39" fillId="0" borderId="0" xfId="0" applyFont="1" applyAlignment="1">
      <alignment vertical="center"/>
    </xf>
    <xf numFmtId="0" fontId="47" fillId="2" borderId="0" xfId="0" applyFont="1" applyFill="1" applyBorder="1"/>
    <xf numFmtId="0" fontId="39" fillId="0" borderId="1" xfId="0" applyFont="1" applyBorder="1" applyAlignment="1">
      <alignment vertical="center"/>
    </xf>
    <xf numFmtId="0" fontId="39" fillId="0" borderId="0" xfId="0" applyFont="1" applyBorder="1" applyAlignment="1">
      <alignment horizontal="center"/>
    </xf>
    <xf numFmtId="0" fontId="61" fillId="0" borderId="1" xfId="0" applyFont="1" applyBorder="1" applyAlignment="1">
      <alignment horizontal="center" vertical="center"/>
    </xf>
    <xf numFmtId="0" fontId="39" fillId="0" borderId="12" xfId="0" applyFont="1" applyBorder="1" applyAlignment="1">
      <alignment horizontal="center" vertical="center"/>
    </xf>
    <xf numFmtId="2" fontId="49" fillId="0" borderId="1" xfId="3" applyNumberFormat="1" applyFont="1" applyBorder="1" applyAlignment="1" applyProtection="1">
      <alignment horizontal="center" vertical="center"/>
    </xf>
    <xf numFmtId="0" fontId="32" fillId="0" borderId="1" xfId="0" applyFont="1" applyBorder="1" applyAlignment="1">
      <alignment horizontal="center" vertical="center"/>
    </xf>
    <xf numFmtId="0" fontId="48" fillId="0" borderId="12" xfId="3" applyFont="1" applyBorder="1" applyAlignment="1" applyProtection="1">
      <alignment horizontal="center" vertical="center"/>
    </xf>
    <xf numFmtId="0" fontId="35" fillId="0" borderId="0" xfId="5" applyNumberFormat="1" applyFont="1" applyFill="1" applyBorder="1" applyAlignment="1">
      <alignment horizontal="center" vertical="center"/>
    </xf>
    <xf numFmtId="0" fontId="20" fillId="0" borderId="12" xfId="5" applyFont="1" applyBorder="1" applyAlignment="1">
      <alignment horizontal="center" vertical="center" wrapText="1"/>
    </xf>
    <xf numFmtId="0" fontId="20" fillId="0" borderId="12" xfId="5" applyFont="1" applyBorder="1" applyAlignment="1">
      <alignment horizontal="left" vertical="center" wrapText="1"/>
    </xf>
    <xf numFmtId="0" fontId="20" fillId="0" borderId="12" xfId="5" applyFont="1" applyBorder="1" applyAlignment="1">
      <alignment vertical="center" wrapText="1"/>
    </xf>
    <xf numFmtId="2" fontId="21" fillId="0" borderId="12" xfId="5" applyNumberFormat="1" applyFont="1" applyBorder="1" applyAlignment="1">
      <alignment horizontal="center" vertical="center" wrapText="1"/>
    </xf>
    <xf numFmtId="0" fontId="3" fillId="0" borderId="12" xfId="5" applyBorder="1"/>
    <xf numFmtId="0" fontId="35" fillId="0" borderId="12" xfId="5" applyNumberFormat="1" applyFont="1" applyFill="1" applyBorder="1" applyAlignment="1">
      <alignment horizontal="center" vertical="center"/>
    </xf>
    <xf numFmtId="0" fontId="35" fillId="0" borderId="1" xfId="5" applyFont="1" applyBorder="1" applyAlignment="1">
      <alignment horizontal="center" vertical="center"/>
    </xf>
    <xf numFmtId="0" fontId="39" fillId="0" borderId="19" xfId="0" applyFont="1" applyBorder="1" applyAlignment="1">
      <alignment horizontal="left" vertical="center"/>
    </xf>
    <xf numFmtId="0" fontId="39" fillId="0" borderId="1" xfId="0" applyFont="1" applyBorder="1" applyAlignment="1">
      <alignment horizontal="center"/>
    </xf>
    <xf numFmtId="0" fontId="39" fillId="0" borderId="12" xfId="0" applyFont="1" applyBorder="1" applyAlignment="1">
      <alignment horizontal="center"/>
    </xf>
    <xf numFmtId="0" fontId="39" fillId="0" borderId="11" xfId="0" applyFont="1" applyBorder="1" applyAlignment="1">
      <alignment horizontal="center"/>
    </xf>
    <xf numFmtId="0" fontId="39" fillId="0" borderId="12" xfId="0" applyFont="1" applyBorder="1"/>
    <xf numFmtId="2" fontId="49" fillId="0" borderId="12" xfId="3" applyNumberFormat="1" applyFont="1" applyBorder="1" applyAlignment="1" applyProtection="1">
      <alignment horizontal="right" vertical="center"/>
    </xf>
    <xf numFmtId="0" fontId="39" fillId="0" borderId="11" xfId="0" applyFont="1" applyBorder="1"/>
    <xf numFmtId="0" fontId="39" fillId="0" borderId="21" xfId="0" applyFont="1" applyBorder="1" applyAlignment="1">
      <alignment horizontal="center"/>
    </xf>
    <xf numFmtId="0" fontId="39" fillId="0" borderId="21" xfId="0" applyFont="1" applyBorder="1"/>
    <xf numFmtId="0" fontId="57" fillId="0" borderId="0" xfId="0" applyFont="1" applyAlignment="1">
      <alignment vertical="center"/>
    </xf>
    <xf numFmtId="0" fontId="47" fillId="0" borderId="0" xfId="3" applyFont="1" applyBorder="1" applyAlignment="1" applyProtection="1">
      <alignment vertical="center"/>
    </xf>
    <xf numFmtId="0" fontId="39" fillId="0" borderId="2" xfId="0" applyFont="1" applyBorder="1" applyAlignment="1">
      <alignment horizontal="center"/>
    </xf>
    <xf numFmtId="0" fontId="39" fillId="0" borderId="7" xfId="0" applyFont="1" applyBorder="1" applyAlignment="1">
      <alignment horizontal="center"/>
    </xf>
    <xf numFmtId="0" fontId="62" fillId="0" borderId="8" xfId="0" applyFont="1" applyFill="1" applyBorder="1" applyAlignment="1">
      <alignment vertical="center"/>
    </xf>
    <xf numFmtId="0" fontId="39" fillId="0" borderId="5" xfId="0" applyFont="1" applyFill="1" applyBorder="1"/>
    <xf numFmtId="0" fontId="39" fillId="0" borderId="0" xfId="0" applyFont="1" applyFill="1" applyBorder="1"/>
    <xf numFmtId="0" fontId="39" fillId="0" borderId="6" xfId="0" applyFont="1" applyFill="1" applyBorder="1"/>
    <xf numFmtId="0" fontId="62" fillId="0" borderId="5" xfId="0" applyFont="1" applyFill="1" applyBorder="1" applyAlignment="1">
      <alignment vertical="center"/>
    </xf>
    <xf numFmtId="0" fontId="62" fillId="0" borderId="7" xfId="0" applyFont="1" applyFill="1" applyBorder="1" applyAlignment="1">
      <alignment vertical="center"/>
    </xf>
    <xf numFmtId="0" fontId="62" fillId="0" borderId="0" xfId="0" applyFont="1" applyFill="1" applyBorder="1" applyAlignment="1">
      <alignment vertical="center"/>
    </xf>
    <xf numFmtId="0" fontId="39" fillId="11" borderId="1" xfId="0" applyFont="1" applyFill="1" applyBorder="1" applyAlignment="1">
      <alignment horizontal="center" vertical="center" wrapText="1"/>
    </xf>
    <xf numFmtId="0" fontId="39" fillId="11" borderId="1" xfId="0" applyFont="1" applyFill="1" applyBorder="1" applyAlignment="1">
      <alignment horizontal="center" vertical="center"/>
    </xf>
    <xf numFmtId="0" fontId="39" fillId="12" borderId="1" xfId="0" applyFont="1" applyFill="1" applyBorder="1" applyAlignment="1">
      <alignment horizontal="center" vertical="center"/>
    </xf>
    <xf numFmtId="0" fontId="39" fillId="13" borderId="1" xfId="0" applyFont="1" applyFill="1" applyBorder="1" applyAlignment="1">
      <alignment horizontal="center" vertical="center"/>
    </xf>
    <xf numFmtId="2" fontId="39" fillId="13" borderId="1" xfId="0" applyNumberFormat="1" applyFont="1" applyFill="1" applyBorder="1" applyAlignment="1">
      <alignment horizontal="center" vertical="center"/>
    </xf>
    <xf numFmtId="0" fontId="65" fillId="8" borderId="1" xfId="0" applyFont="1" applyFill="1" applyBorder="1" applyAlignment="1">
      <alignment horizontal="center" vertical="center" wrapText="1"/>
    </xf>
    <xf numFmtId="0" fontId="65" fillId="8" borderId="1" xfId="0" applyFont="1" applyFill="1" applyBorder="1" applyAlignment="1">
      <alignment horizontal="center" vertical="center"/>
    </xf>
    <xf numFmtId="0" fontId="65" fillId="9" borderId="1" xfId="0" applyFont="1" applyFill="1" applyBorder="1" applyAlignment="1">
      <alignment horizontal="center" vertical="center" wrapText="1"/>
    </xf>
    <xf numFmtId="0" fontId="65" fillId="9" borderId="1" xfId="0" applyFont="1" applyFill="1" applyBorder="1" applyAlignment="1">
      <alignment horizontal="center" vertical="center"/>
    </xf>
    <xf numFmtId="0" fontId="65" fillId="10" borderId="1" xfId="0" applyFont="1" applyFill="1" applyBorder="1" applyAlignment="1">
      <alignment horizontal="center" vertical="center" wrapText="1"/>
    </xf>
    <xf numFmtId="0" fontId="65" fillId="10" borderId="1" xfId="0" applyFont="1" applyFill="1" applyBorder="1" applyAlignment="1">
      <alignment horizontal="center" vertical="center"/>
    </xf>
    <xf numFmtId="0" fontId="39" fillId="0" borderId="6" xfId="0" applyFont="1" applyFill="1" applyBorder="1" applyAlignment="1"/>
    <xf numFmtId="0" fontId="64" fillId="0" borderId="9" xfId="0" applyFont="1" applyFill="1" applyBorder="1" applyAlignment="1">
      <alignment vertical="center"/>
    </xf>
    <xf numFmtId="0" fontId="65" fillId="8" borderId="19" xfId="0" applyFont="1" applyFill="1" applyBorder="1" applyAlignment="1">
      <alignment horizontal="center" vertical="center" wrapText="1"/>
    </xf>
    <xf numFmtId="0" fontId="65" fillId="15" borderId="1" xfId="0" applyFont="1" applyFill="1" applyBorder="1" applyAlignment="1">
      <alignment horizontal="center" vertical="center" wrapText="1"/>
    </xf>
    <xf numFmtId="0" fontId="66" fillId="16" borderId="1" xfId="0" applyFont="1" applyFill="1" applyBorder="1" applyAlignment="1">
      <alignment horizontal="center" vertical="center" textRotation="90"/>
    </xf>
    <xf numFmtId="0" fontId="38" fillId="17" borderId="3" xfId="0" applyFont="1" applyFill="1" applyBorder="1"/>
    <xf numFmtId="0" fontId="39" fillId="17" borderId="4" xfId="0" applyFont="1" applyFill="1" applyBorder="1"/>
    <xf numFmtId="0" fontId="67" fillId="17" borderId="2" xfId="0" applyFont="1" applyFill="1" applyBorder="1" applyAlignment="1">
      <alignment vertical="center"/>
    </xf>
    <xf numFmtId="0" fontId="68" fillId="17" borderId="2" xfId="0" applyFont="1" applyFill="1" applyBorder="1" applyAlignment="1">
      <alignment vertical="center"/>
    </xf>
    <xf numFmtId="0" fontId="69" fillId="17" borderId="3" xfId="0" applyFont="1" applyFill="1" applyBorder="1" applyAlignment="1">
      <alignment vertical="center"/>
    </xf>
    <xf numFmtId="0" fontId="70" fillId="17" borderId="4" xfId="0" applyFont="1" applyFill="1" applyBorder="1" applyAlignment="1">
      <alignment vertical="center"/>
    </xf>
    <xf numFmtId="0" fontId="63" fillId="0" borderId="6" xfId="0" applyFont="1" applyFill="1" applyBorder="1" applyAlignment="1">
      <alignment vertical="center"/>
    </xf>
    <xf numFmtId="0" fontId="70" fillId="0" borderId="0" xfId="0" applyFont="1" applyFill="1" applyBorder="1"/>
    <xf numFmtId="0" fontId="70" fillId="0" borderId="5" xfId="0" applyFont="1" applyFill="1" applyBorder="1"/>
    <xf numFmtId="0" fontId="63" fillId="0" borderId="0" xfId="0" applyFont="1" applyFill="1" applyBorder="1" applyAlignment="1">
      <alignment vertical="center"/>
    </xf>
    <xf numFmtId="0" fontId="39" fillId="0" borderId="0" xfId="0" applyFont="1" applyFill="1" applyBorder="1" applyAlignment="1"/>
    <xf numFmtId="0" fontId="69" fillId="17" borderId="3" xfId="0" applyFont="1" applyFill="1" applyBorder="1"/>
    <xf numFmtId="0" fontId="70" fillId="17" borderId="4" xfId="0" applyFont="1" applyFill="1" applyBorder="1"/>
    <xf numFmtId="0" fontId="65" fillId="15" borderId="12" xfId="0" applyFont="1" applyFill="1" applyBorder="1" applyAlignment="1">
      <alignment horizontal="center" vertical="center" wrapText="1"/>
    </xf>
    <xf numFmtId="0" fontId="66" fillId="16" borderId="12" xfId="0" applyFont="1" applyFill="1" applyBorder="1" applyAlignment="1">
      <alignment horizontal="center" vertical="center" textRotation="90"/>
    </xf>
    <xf numFmtId="0" fontId="65" fillId="16" borderId="12" xfId="0" applyFont="1" applyFill="1" applyBorder="1" applyAlignment="1">
      <alignment horizontal="center" vertical="center" textRotation="90"/>
    </xf>
    <xf numFmtId="0" fontId="69" fillId="17" borderId="3" xfId="0" applyFont="1" applyFill="1" applyBorder="1" applyAlignment="1">
      <alignment horizontal="left" vertical="center"/>
    </xf>
    <xf numFmtId="0" fontId="70" fillId="17" borderId="4" xfId="0" applyFont="1" applyFill="1" applyBorder="1" applyAlignment="1">
      <alignment horizontal="center"/>
    </xf>
    <xf numFmtId="0" fontId="65" fillId="15" borderId="11" xfId="0" applyFont="1" applyFill="1" applyBorder="1" applyAlignment="1">
      <alignment horizontal="center" vertical="center" wrapText="1"/>
    </xf>
    <xf numFmtId="0" fontId="65" fillId="16" borderId="11" xfId="0" applyFont="1" applyFill="1" applyBorder="1" applyAlignment="1">
      <alignment horizontal="center" vertical="center" textRotation="90"/>
    </xf>
    <xf numFmtId="0" fontId="68" fillId="17" borderId="2" xfId="0" applyFont="1" applyFill="1" applyBorder="1" applyAlignment="1">
      <alignment horizontal="left" vertical="center"/>
    </xf>
    <xf numFmtId="0" fontId="70" fillId="17" borderId="4" xfId="0" applyFont="1" applyFill="1" applyBorder="1" applyAlignment="1">
      <alignment horizontal="left" vertical="center"/>
    </xf>
    <xf numFmtId="0" fontId="39" fillId="11" borderId="20" xfId="0" applyFont="1" applyFill="1" applyBorder="1" applyAlignment="1">
      <alignment horizontal="center" vertical="center"/>
    </xf>
    <xf numFmtId="2" fontId="39" fillId="13" borderId="12" xfId="0" applyNumberFormat="1" applyFont="1" applyFill="1" applyBorder="1" applyAlignment="1">
      <alignment horizontal="center" vertical="center"/>
    </xf>
    <xf numFmtId="0" fontId="39" fillId="13" borderId="12" xfId="0" applyFont="1" applyFill="1" applyBorder="1" applyAlignment="1">
      <alignment horizontal="center" vertical="center"/>
    </xf>
    <xf numFmtId="0" fontId="39" fillId="14" borderId="0" xfId="0" applyFont="1" applyFill="1" applyBorder="1" applyAlignment="1">
      <alignment horizontal="center" vertical="center"/>
    </xf>
    <xf numFmtId="0" fontId="39" fillId="14" borderId="2" xfId="0" applyFont="1" applyFill="1" applyBorder="1" applyAlignment="1">
      <alignment horizontal="center" vertical="center"/>
    </xf>
    <xf numFmtId="0" fontId="39" fillId="14" borderId="3" xfId="0" applyFont="1" applyFill="1" applyBorder="1" applyAlignment="1">
      <alignment horizontal="center" vertical="center"/>
    </xf>
    <xf numFmtId="0" fontId="39" fillId="14" borderId="4" xfId="0" applyFont="1" applyFill="1" applyBorder="1" applyAlignment="1">
      <alignment horizontal="center" vertical="center"/>
    </xf>
    <xf numFmtId="0" fontId="39" fillId="14" borderId="5" xfId="0" applyFont="1" applyFill="1" applyBorder="1" applyAlignment="1">
      <alignment horizontal="center" vertical="center"/>
    </xf>
    <xf numFmtId="0" fontId="39" fillId="14" borderId="6" xfId="0" applyFont="1" applyFill="1" applyBorder="1" applyAlignment="1">
      <alignment horizontal="center" vertical="center"/>
    </xf>
    <xf numFmtId="0" fontId="39" fillId="14" borderId="7" xfId="0" applyFont="1" applyFill="1" applyBorder="1" applyAlignment="1">
      <alignment horizontal="center" vertical="center"/>
    </xf>
    <xf numFmtId="0" fontId="39" fillId="14" borderId="8" xfId="0" applyFont="1" applyFill="1" applyBorder="1" applyAlignment="1">
      <alignment horizontal="center" vertical="center"/>
    </xf>
    <xf numFmtId="0" fontId="39" fillId="14" borderId="9" xfId="0" applyFont="1" applyFill="1" applyBorder="1" applyAlignment="1">
      <alignment horizontal="center" vertical="center"/>
    </xf>
    <xf numFmtId="0" fontId="64" fillId="0" borderId="8" xfId="0" applyFont="1" applyFill="1" applyBorder="1" applyAlignment="1">
      <alignment vertical="center"/>
    </xf>
    <xf numFmtId="0" fontId="71" fillId="17" borderId="2" xfId="0" applyFont="1" applyFill="1" applyBorder="1" applyAlignment="1">
      <alignment horizontal="left" vertical="center"/>
    </xf>
    <xf numFmtId="0" fontId="72" fillId="17" borderId="3" xfId="0" applyFont="1" applyFill="1" applyBorder="1" applyAlignment="1">
      <alignment horizontal="left" vertical="center"/>
    </xf>
    <xf numFmtId="0" fontId="73" fillId="17" borderId="4" xfId="0" applyFont="1" applyFill="1" applyBorder="1" applyAlignment="1">
      <alignment horizontal="left" vertical="center"/>
    </xf>
    <xf numFmtId="0" fontId="65" fillId="16" borderId="10" xfId="0" applyFont="1" applyFill="1" applyBorder="1" applyAlignment="1">
      <alignment horizontal="center" vertical="center" textRotation="90"/>
    </xf>
    <xf numFmtId="0" fontId="65" fillId="16" borderId="1" xfId="0" applyFont="1" applyFill="1" applyBorder="1" applyAlignment="1">
      <alignment horizontal="center" vertical="center" textRotation="90"/>
    </xf>
    <xf numFmtId="0" fontId="65" fillId="7" borderId="1" xfId="0" applyFont="1" applyFill="1" applyBorder="1" applyAlignment="1">
      <alignment horizontal="center" vertical="center" wrapText="1"/>
    </xf>
    <xf numFmtId="0" fontId="39" fillId="0" borderId="0" xfId="0" applyFont="1" applyFill="1" applyBorder="1" applyAlignment="1">
      <alignment horizontal="center" vertical="center"/>
    </xf>
    <xf numFmtId="0" fontId="39" fillId="14" borderId="20" xfId="0" applyFont="1" applyFill="1" applyBorder="1" applyAlignment="1">
      <alignment horizontal="center" vertical="center"/>
    </xf>
    <xf numFmtId="0" fontId="39" fillId="14" borderId="21" xfId="0" applyFont="1" applyFill="1" applyBorder="1" applyAlignment="1">
      <alignment horizontal="center" vertical="center"/>
    </xf>
    <xf numFmtId="0" fontId="39" fillId="14" borderId="19" xfId="0" applyFont="1" applyFill="1" applyBorder="1" applyAlignment="1">
      <alignment horizontal="center" vertical="center"/>
    </xf>
    <xf numFmtId="0" fontId="74" fillId="0" borderId="1" xfId="0" applyFont="1" applyBorder="1" applyAlignment="1">
      <alignment horizontal="center" vertical="center"/>
    </xf>
    <xf numFmtId="0" fontId="74" fillId="0" borderId="11" xfId="0" applyFont="1" applyBorder="1" applyAlignment="1">
      <alignment horizontal="center" vertical="center"/>
    </xf>
    <xf numFmtId="0" fontId="65" fillId="15" borderId="1" xfId="0" applyFont="1" applyFill="1" applyBorder="1" applyAlignment="1">
      <alignment horizontal="center" vertical="center" wrapText="1"/>
    </xf>
    <xf numFmtId="0" fontId="39" fillId="0" borderId="1" xfId="0" applyFont="1" applyBorder="1" applyAlignment="1">
      <alignment horizontal="left" vertical="center"/>
    </xf>
    <xf numFmtId="0" fontId="59" fillId="0" borderId="1" xfId="0" applyFont="1" applyBorder="1" applyAlignment="1">
      <alignment horizontal="center" vertical="center"/>
    </xf>
    <xf numFmtId="0" fontId="59" fillId="0" borderId="12" xfId="0" applyFont="1" applyBorder="1" applyAlignment="1">
      <alignment horizontal="center" vertical="center"/>
    </xf>
    <xf numFmtId="0" fontId="50" fillId="0" borderId="12" xfId="0" applyFont="1" applyBorder="1" applyAlignment="1">
      <alignment horizontal="center" vertical="center"/>
    </xf>
    <xf numFmtId="0" fontId="45" fillId="0" borderId="11" xfId="0" applyFont="1" applyBorder="1" applyAlignment="1">
      <alignment horizontal="center" vertical="center"/>
    </xf>
    <xf numFmtId="0" fontId="65" fillId="15" borderId="1" xfId="0" applyFont="1" applyFill="1" applyBorder="1" applyAlignment="1">
      <alignment horizontal="center" vertical="center" wrapText="1"/>
    </xf>
    <xf numFmtId="0" fontId="39" fillId="0" borderId="1" xfId="0" applyFont="1" applyBorder="1" applyAlignment="1">
      <alignment horizontal="left" vertical="center"/>
    </xf>
    <xf numFmtId="0" fontId="39" fillId="0" borderId="21" xfId="0" applyFont="1" applyBorder="1" applyAlignment="1">
      <alignment horizontal="left" vertical="center"/>
    </xf>
    <xf numFmtId="0" fontId="39" fillId="0" borderId="19" xfId="0" applyFont="1" applyBorder="1" applyAlignment="1">
      <alignment horizontal="left" vertical="center"/>
    </xf>
    <xf numFmtId="0" fontId="65" fillId="15" borderId="20" xfId="0" applyFont="1" applyFill="1" applyBorder="1" applyAlignment="1">
      <alignment horizontal="center" vertical="center" wrapText="1"/>
    </xf>
    <xf numFmtId="0" fontId="48" fillId="0" borderId="11" xfId="3" applyFont="1" applyBorder="1" applyAlignment="1" applyProtection="1">
      <alignment horizontal="center" vertical="center"/>
    </xf>
    <xf numFmtId="0" fontId="39" fillId="0" borderId="1" xfId="0" applyFont="1" applyBorder="1" applyAlignment="1">
      <alignment horizontal="center"/>
    </xf>
    <xf numFmtId="0" fontId="47" fillId="0" borderId="8" xfId="0" applyFont="1" applyBorder="1" applyAlignment="1">
      <alignment horizontal="left" vertical="center"/>
    </xf>
    <xf numFmtId="0" fontId="65" fillId="15" borderId="10" xfId="0" applyFont="1" applyFill="1" applyBorder="1" applyAlignment="1">
      <alignment horizontal="center" vertical="center" wrapText="1"/>
    </xf>
    <xf numFmtId="0" fontId="70" fillId="7" borderId="0" xfId="0" applyFont="1" applyFill="1"/>
    <xf numFmtId="0" fontId="75" fillId="2" borderId="2" xfId="3" applyFont="1" applyFill="1" applyBorder="1" applyAlignment="1" applyProtection="1">
      <alignment horizontal="right" vertical="center"/>
    </xf>
    <xf numFmtId="0" fontId="51" fillId="2" borderId="0" xfId="0" applyFont="1" applyFill="1" applyBorder="1" applyAlignment="1">
      <alignment vertical="center"/>
    </xf>
    <xf numFmtId="0" fontId="51" fillId="2" borderId="6" xfId="0" applyFont="1" applyFill="1" applyBorder="1" applyAlignment="1">
      <alignment vertical="center"/>
    </xf>
    <xf numFmtId="0" fontId="52" fillId="2" borderId="5" xfId="0" applyFont="1" applyFill="1" applyBorder="1" applyAlignment="1">
      <alignment horizontal="center" vertical="center"/>
    </xf>
    <xf numFmtId="0" fontId="32" fillId="2" borderId="0" xfId="0" applyFont="1" applyFill="1" applyBorder="1" applyAlignment="1">
      <alignment vertical="center"/>
    </xf>
    <xf numFmtId="0" fontId="76" fillId="4" borderId="1" xfId="0" applyFont="1" applyFill="1" applyBorder="1" applyAlignment="1">
      <alignment horizontal="center" vertical="center" wrapText="1"/>
    </xf>
    <xf numFmtId="0" fontId="47" fillId="2" borderId="0" xfId="0" applyFont="1" applyFill="1" applyBorder="1" applyAlignment="1"/>
    <xf numFmtId="0" fontId="51" fillId="2" borderId="1" xfId="0" applyFont="1" applyFill="1" applyBorder="1" applyAlignment="1">
      <alignment horizontal="center" vertical="center"/>
    </xf>
    <xf numFmtId="9" fontId="51" fillId="2" borderId="1" xfId="2" applyFont="1" applyFill="1" applyBorder="1" applyAlignment="1" applyProtection="1"/>
    <xf numFmtId="0" fontId="51" fillId="2" borderId="1" xfId="0" applyFont="1" applyFill="1" applyBorder="1"/>
    <xf numFmtId="0" fontId="39" fillId="2" borderId="5" xfId="0" applyFont="1" applyFill="1" applyBorder="1" applyAlignment="1">
      <alignment horizontal="left" vertical="center"/>
    </xf>
    <xf numFmtId="0" fontId="32" fillId="2" borderId="5" xfId="0" applyFont="1" applyFill="1" applyBorder="1" applyAlignment="1">
      <alignment horizontal="center" vertical="center"/>
    </xf>
    <xf numFmtId="0" fontId="52" fillId="2" borderId="5" xfId="0" applyFont="1" applyFill="1" applyBorder="1" applyAlignment="1"/>
    <xf numFmtId="1" fontId="39" fillId="0" borderId="1" xfId="0" applyNumberFormat="1" applyFont="1" applyBorder="1" applyAlignment="1">
      <alignment horizontal="center"/>
    </xf>
    <xf numFmtId="2" fontId="39" fillId="0" borderId="1" xfId="0" applyNumberFormat="1" applyFont="1" applyBorder="1"/>
    <xf numFmtId="165" fontId="39" fillId="0" borderId="1" xfId="0" applyNumberFormat="1" applyFont="1" applyBorder="1"/>
    <xf numFmtId="0" fontId="65" fillId="18" borderId="1" xfId="0" applyFont="1" applyFill="1" applyBorder="1" applyAlignment="1">
      <alignment horizontal="center" vertical="center" wrapText="1"/>
    </xf>
    <xf numFmtId="0" fontId="77" fillId="18" borderId="1" xfId="0" applyFont="1" applyFill="1" applyBorder="1" applyAlignment="1">
      <alignment horizontal="center" vertical="center" textRotation="90" wrapText="1"/>
    </xf>
    <xf numFmtId="0" fontId="65" fillId="16" borderId="1" xfId="0" applyFont="1" applyFill="1" applyBorder="1" applyAlignment="1">
      <alignment horizontal="center" vertical="center" wrapText="1"/>
    </xf>
    <xf numFmtId="0" fontId="39" fillId="0" borderId="5" xfId="0" applyFont="1" applyBorder="1" applyAlignment="1">
      <alignment horizontal="center"/>
    </xf>
    <xf numFmtId="0" fontId="39" fillId="0" borderId="19" xfId="0" applyFont="1" applyBorder="1"/>
    <xf numFmtId="0" fontId="3" fillId="0" borderId="0" xfId="5" applyBorder="1" applyAlignment="1">
      <alignment horizontal="center" vertical="center"/>
    </xf>
    <xf numFmtId="0" fontId="39" fillId="0" borderId="5" xfId="0" applyFont="1" applyBorder="1" applyAlignment="1"/>
    <xf numFmtId="0" fontId="39" fillId="0" borderId="7" xfId="0" applyFont="1" applyBorder="1" applyAlignment="1"/>
    <xf numFmtId="0" fontId="65" fillId="15" borderId="21" xfId="0" applyFont="1" applyFill="1" applyBorder="1" applyAlignment="1">
      <alignment horizontal="center" vertical="center" wrapText="1"/>
    </xf>
    <xf numFmtId="0" fontId="3" fillId="0" borderId="0" xfId="5" applyAlignment="1">
      <alignment vertical="center"/>
    </xf>
    <xf numFmtId="0" fontId="39" fillId="0" borderId="0" xfId="0" applyFont="1" applyBorder="1" applyAlignment="1"/>
    <xf numFmtId="0" fontId="39" fillId="0" borderId="6" xfId="0" applyFont="1" applyBorder="1" applyAlignment="1"/>
    <xf numFmtId="0" fontId="39" fillId="0" borderId="9" xfId="0" applyFont="1" applyBorder="1" applyAlignment="1"/>
    <xf numFmtId="0" fontId="39" fillId="0" borderId="0" xfId="0" applyFont="1" applyBorder="1" applyAlignment="1">
      <alignment horizontal="left" vertical="center" wrapText="1"/>
    </xf>
    <xf numFmtId="0" fontId="65" fillId="15" borderId="0" xfId="0" applyFont="1" applyFill="1" applyBorder="1" applyAlignment="1">
      <alignment horizontal="center" vertical="center" wrapText="1"/>
    </xf>
    <xf numFmtId="0" fontId="48" fillId="0" borderId="20" xfId="3" applyFont="1" applyBorder="1" applyAlignment="1" applyProtection="1">
      <alignment horizontal="center" vertical="center"/>
    </xf>
    <xf numFmtId="0" fontId="39" fillId="0" borderId="19" xfId="0" applyFont="1" applyBorder="1" applyAlignment="1">
      <alignment vertical="center"/>
    </xf>
    <xf numFmtId="0" fontId="0" fillId="0" borderId="0" xfId="0" applyBorder="1" applyAlignment="1"/>
    <xf numFmtId="0" fontId="78" fillId="0" borderId="1" xfId="0" applyFont="1" applyBorder="1"/>
    <xf numFmtId="0" fontId="78" fillId="0" borderId="1" xfId="0" applyFont="1" applyBorder="1" applyAlignment="1">
      <alignment horizontal="center" vertical="center"/>
    </xf>
    <xf numFmtId="0" fontId="78" fillId="0" borderId="0" xfId="0" applyFont="1" applyBorder="1" applyAlignment="1"/>
    <xf numFmtId="0" fontId="78" fillId="0" borderId="0" xfId="0" applyFont="1" applyBorder="1"/>
    <xf numFmtId="0" fontId="78" fillId="0" borderId="0" xfId="0" applyFont="1" applyBorder="1" applyAlignment="1">
      <alignment horizontal="center" vertical="center"/>
    </xf>
    <xf numFmtId="2" fontId="79" fillId="0" borderId="0" xfId="3" applyNumberFormat="1" applyFont="1" applyBorder="1" applyAlignment="1" applyProtection="1">
      <alignment horizontal="right" vertical="center"/>
    </xf>
    <xf numFmtId="0" fontId="39" fillId="0" borderId="21" xfId="0" applyFont="1" applyBorder="1" applyAlignment="1">
      <alignment vertical="center"/>
    </xf>
    <xf numFmtId="0" fontId="39" fillId="0" borderId="7" xfId="0" applyFont="1" applyBorder="1" applyAlignment="1">
      <alignment vertical="center" wrapText="1"/>
    </xf>
    <xf numFmtId="0" fontId="39" fillId="0" borderId="8" xfId="0" applyFont="1" applyBorder="1" applyAlignment="1">
      <alignment vertical="center" wrapText="1"/>
    </xf>
    <xf numFmtId="0" fontId="39" fillId="0" borderId="9" xfId="0" applyFont="1" applyBorder="1" applyAlignment="1">
      <alignment vertical="center" wrapText="1"/>
    </xf>
    <xf numFmtId="0" fontId="39" fillId="0" borderId="20" xfId="0" applyFont="1" applyBorder="1" applyAlignment="1">
      <alignment vertical="center"/>
    </xf>
    <xf numFmtId="0" fontId="47" fillId="0" borderId="0" xfId="0" applyFont="1" applyBorder="1" applyAlignment="1">
      <alignment horizontal="left"/>
    </xf>
    <xf numFmtId="0" fontId="50" fillId="0" borderId="1" xfId="0" applyFont="1" applyBorder="1" applyAlignment="1">
      <alignment horizontal="center"/>
    </xf>
    <xf numFmtId="0" fontId="58" fillId="0" borderId="1" xfId="0" applyFont="1" applyBorder="1" applyAlignment="1">
      <alignment horizontal="center" vertical="center"/>
    </xf>
    <xf numFmtId="0" fontId="47" fillId="0" borderId="7" xfId="0" applyFont="1" applyBorder="1" applyAlignment="1">
      <alignment horizontal="left" vertical="center"/>
    </xf>
    <xf numFmtId="0" fontId="47" fillId="0" borderId="9" xfId="0" applyFont="1" applyBorder="1" applyAlignment="1">
      <alignment horizontal="left" vertical="center"/>
    </xf>
    <xf numFmtId="0" fontId="44" fillId="0" borderId="3" xfId="0" applyFont="1" applyBorder="1" applyAlignment="1">
      <alignment horizontal="center" vertical="center"/>
    </xf>
    <xf numFmtId="0" fontId="44" fillId="0" borderId="3" xfId="0" applyFont="1" applyBorder="1" applyAlignment="1">
      <alignment horizontal="left" vertical="center"/>
    </xf>
    <xf numFmtId="0" fontId="65" fillId="0" borderId="3" xfId="0" applyFont="1" applyFill="1" applyBorder="1" applyAlignment="1">
      <alignment vertical="center" wrapText="1"/>
    </xf>
    <xf numFmtId="0" fontId="65" fillId="0" borderId="3" xfId="0" applyFont="1" applyFill="1" applyBorder="1" applyAlignment="1">
      <alignment horizontal="center" vertical="center" wrapText="1"/>
    </xf>
    <xf numFmtId="0" fontId="3" fillId="0" borderId="20" xfId="5" applyFont="1" applyBorder="1" applyAlignment="1">
      <alignment vertical="center" wrapText="1"/>
    </xf>
    <xf numFmtId="0" fontId="65" fillId="15" borderId="1" xfId="0" applyFont="1" applyFill="1" applyBorder="1" applyAlignment="1">
      <alignment horizontal="center" vertical="center" wrapText="1"/>
    </xf>
    <xf numFmtId="0" fontId="39" fillId="0" borderId="1" xfId="0" applyFont="1" applyBorder="1" applyAlignment="1">
      <alignment horizontal="center"/>
    </xf>
    <xf numFmtId="0" fontId="75" fillId="2" borderId="4" xfId="3" applyFont="1" applyFill="1" applyBorder="1" applyAlignment="1" applyProtection="1">
      <alignment horizontal="left" vertical="center"/>
    </xf>
    <xf numFmtId="0" fontId="52" fillId="2" borderId="4" xfId="3" applyFont="1" applyFill="1" applyBorder="1" applyAlignment="1" applyProtection="1">
      <alignment horizontal="center" vertical="center"/>
    </xf>
    <xf numFmtId="0" fontId="47" fillId="2" borderId="12" xfId="0" applyFont="1" applyFill="1" applyBorder="1" applyAlignment="1">
      <alignment horizontal="center" vertical="center"/>
    </xf>
    <xf numFmtId="0" fontId="32" fillId="2" borderId="10" xfId="0" applyFont="1" applyFill="1" applyBorder="1" applyAlignment="1">
      <alignment horizontal="left" vertical="center"/>
    </xf>
    <xf numFmtId="0" fontId="51" fillId="2" borderId="6" xfId="0" applyFont="1" applyFill="1" applyBorder="1" applyAlignment="1">
      <alignment horizontal="left"/>
    </xf>
    <xf numFmtId="0" fontId="51" fillId="2" borderId="6" xfId="0" applyFont="1" applyFill="1" applyBorder="1" applyAlignment="1">
      <alignment horizontal="left" vertical="center"/>
    </xf>
    <xf numFmtId="0" fontId="46" fillId="2" borderId="6" xfId="3" applyFont="1" applyFill="1" applyBorder="1" applyAlignment="1" applyProtection="1">
      <alignment horizontal="center"/>
    </xf>
    <xf numFmtId="0" fontId="46" fillId="2" borderId="6" xfId="3" applyFont="1" applyFill="1" applyBorder="1" applyAlignment="1" applyProtection="1">
      <alignment horizontal="left" vertical="center"/>
    </xf>
    <xf numFmtId="0" fontId="54" fillId="0" borderId="10" xfId="3" applyFont="1" applyBorder="1" applyProtection="1"/>
    <xf numFmtId="0" fontId="39" fillId="0" borderId="2" xfId="0" applyFont="1" applyBorder="1" applyAlignment="1">
      <alignment horizontal="center"/>
    </xf>
    <xf numFmtId="0" fontId="39" fillId="0" borderId="4" xfId="0" applyFont="1" applyBorder="1" applyAlignment="1">
      <alignment horizontal="center"/>
    </xf>
    <xf numFmtId="0" fontId="39" fillId="0" borderId="5" xfId="0" applyFont="1" applyBorder="1" applyAlignment="1">
      <alignment horizontal="center"/>
    </xf>
    <xf numFmtId="0" fontId="39" fillId="0" borderId="6" xfId="0" applyFont="1" applyBorder="1" applyAlignment="1">
      <alignment horizontal="center"/>
    </xf>
    <xf numFmtId="0" fontId="39" fillId="0" borderId="7" xfId="0" applyFont="1" applyBorder="1" applyAlignment="1">
      <alignment horizontal="center"/>
    </xf>
    <xf numFmtId="0" fontId="39" fillId="0" borderId="9" xfId="0" applyFont="1" applyBorder="1" applyAlignment="1">
      <alignment horizontal="center"/>
    </xf>
    <xf numFmtId="0" fontId="39" fillId="0" borderId="20" xfId="0" applyFont="1" applyBorder="1" applyAlignment="1">
      <alignment horizontal="left" vertical="center"/>
    </xf>
    <xf numFmtId="0" fontId="39" fillId="0" borderId="21" xfId="0" applyFont="1" applyBorder="1" applyAlignment="1">
      <alignment horizontal="left" vertical="center"/>
    </xf>
    <xf numFmtId="0" fontId="39" fillId="0" borderId="19" xfId="0" applyFont="1" applyBorder="1" applyAlignment="1">
      <alignment horizontal="left" vertical="center"/>
    </xf>
    <xf numFmtId="0" fontId="39" fillId="0" borderId="1" xfId="0" applyFont="1" applyBorder="1" applyAlignment="1">
      <alignment horizontal="left" vertical="center" wrapText="1"/>
    </xf>
    <xf numFmtId="0" fontId="65" fillId="15" borderId="20" xfId="0" applyFont="1" applyFill="1" applyBorder="1" applyAlignment="1">
      <alignment horizontal="center" vertical="center" wrapText="1"/>
    </xf>
    <xf numFmtId="0" fontId="65" fillId="15" borderId="21" xfId="0" applyFont="1" applyFill="1" applyBorder="1" applyAlignment="1">
      <alignment horizontal="center" vertical="center" wrapText="1"/>
    </xf>
    <xf numFmtId="0" fontId="65" fillId="15" borderId="19" xfId="0" applyFont="1" applyFill="1" applyBorder="1" applyAlignment="1">
      <alignment horizontal="center" vertical="center" wrapText="1"/>
    </xf>
    <xf numFmtId="0" fontId="39" fillId="0" borderId="21" xfId="0" applyFont="1" applyBorder="1" applyAlignment="1">
      <alignment horizontal="center"/>
    </xf>
    <xf numFmtId="0" fontId="39" fillId="0" borderId="19" xfId="0" applyFont="1" applyBorder="1" applyAlignment="1">
      <alignment horizontal="center"/>
    </xf>
    <xf numFmtId="0" fontId="39" fillId="0" borderId="1" xfId="0" applyFont="1" applyBorder="1" applyAlignment="1">
      <alignment horizontal="left" vertical="center"/>
    </xf>
    <xf numFmtId="0" fontId="47" fillId="0" borderId="0" xfId="3" applyFont="1" applyBorder="1" applyAlignment="1" applyProtection="1">
      <alignment horizontal="left" vertical="center"/>
    </xf>
    <xf numFmtId="0" fontId="69" fillId="7" borderId="2" xfId="0" applyFont="1" applyFill="1" applyBorder="1" applyAlignment="1">
      <alignment horizontal="center" vertical="center" wrapText="1"/>
    </xf>
    <xf numFmtId="0" fontId="69" fillId="7" borderId="3" xfId="0" applyFont="1" applyFill="1" applyBorder="1" applyAlignment="1">
      <alignment horizontal="center" vertical="center" wrapText="1"/>
    </xf>
    <xf numFmtId="0" fontId="69" fillId="7" borderId="4" xfId="0" applyFont="1" applyFill="1" applyBorder="1" applyAlignment="1">
      <alignment horizontal="center" vertical="center" wrapText="1"/>
    </xf>
    <xf numFmtId="0" fontId="47" fillId="0" borderId="10" xfId="0" applyFont="1" applyBorder="1" applyAlignment="1">
      <alignment horizontal="left"/>
    </xf>
    <xf numFmtId="0" fontId="63" fillId="0" borderId="0" xfId="0" applyFont="1" applyFill="1" applyBorder="1" applyAlignment="1">
      <alignment horizontal="center" vertical="center"/>
    </xf>
    <xf numFmtId="0" fontId="63" fillId="0" borderId="8" xfId="0" applyFont="1" applyFill="1" applyBorder="1" applyAlignment="1">
      <alignment horizontal="center" vertical="center"/>
    </xf>
    <xf numFmtId="0" fontId="65" fillId="8" borderId="7" xfId="0" applyFont="1" applyFill="1" applyBorder="1" applyAlignment="1">
      <alignment horizontal="center" vertical="center"/>
    </xf>
    <xf numFmtId="0" fontId="65" fillId="8" borderId="9" xfId="0" applyFont="1" applyFill="1" applyBorder="1" applyAlignment="1">
      <alignment horizontal="center" vertical="center"/>
    </xf>
    <xf numFmtId="0" fontId="65" fillId="9" borderId="7" xfId="0" applyFont="1" applyFill="1" applyBorder="1" applyAlignment="1">
      <alignment horizontal="center" vertical="center"/>
    </xf>
    <xf numFmtId="0" fontId="65" fillId="9" borderId="9" xfId="0" applyFont="1" applyFill="1" applyBorder="1" applyAlignment="1">
      <alignment horizontal="center" vertical="center"/>
    </xf>
    <xf numFmtId="0" fontId="39" fillId="2" borderId="5" xfId="0" applyFont="1" applyFill="1" applyBorder="1" applyAlignment="1">
      <alignment horizontal="left" vertical="center" wrapText="1"/>
    </xf>
    <xf numFmtId="0" fontId="65" fillId="15" borderId="6" xfId="0" applyFont="1" applyFill="1" applyBorder="1" applyAlignment="1">
      <alignment horizontal="center" vertical="center" wrapText="1"/>
    </xf>
    <xf numFmtId="0" fontId="65" fillId="15" borderId="9" xfId="0" applyFont="1" applyFill="1" applyBorder="1" applyAlignment="1">
      <alignment horizontal="center" vertical="center" wrapText="1"/>
    </xf>
    <xf numFmtId="0" fontId="65" fillId="15" borderId="5" xfId="0" applyFont="1" applyFill="1" applyBorder="1" applyAlignment="1">
      <alignment horizontal="center" vertical="center" wrapText="1"/>
    </xf>
    <xf numFmtId="0" fontId="65" fillId="15" borderId="7" xfId="0" applyFont="1" applyFill="1" applyBorder="1" applyAlignment="1">
      <alignment horizontal="center" vertical="center" wrapText="1"/>
    </xf>
    <xf numFmtId="0" fontId="48" fillId="0" borderId="0" xfId="3" applyFont="1" applyBorder="1" applyAlignment="1" applyProtection="1">
      <alignment horizontal="center" vertical="center"/>
    </xf>
    <xf numFmtId="0" fontId="65" fillId="15" borderId="8" xfId="0" applyFont="1" applyFill="1" applyBorder="1" applyAlignment="1">
      <alignment horizontal="center" vertical="center" wrapText="1"/>
    </xf>
    <xf numFmtId="0" fontId="39" fillId="0" borderId="0" xfId="0" applyFont="1" applyBorder="1" applyAlignment="1">
      <alignment horizontal="center"/>
    </xf>
    <xf numFmtId="0" fontId="39" fillId="0" borderId="8" xfId="0" applyFont="1" applyBorder="1" applyAlignment="1">
      <alignment horizontal="center"/>
    </xf>
    <xf numFmtId="0" fontId="39" fillId="0" borderId="5" xfId="0" applyFont="1" applyBorder="1" applyAlignment="1">
      <alignment horizontal="center" vertical="center"/>
    </xf>
    <xf numFmtId="0" fontId="39" fillId="0" borderId="6" xfId="0" applyFont="1" applyBorder="1" applyAlignment="1">
      <alignment horizontal="center" vertical="center"/>
    </xf>
    <xf numFmtId="0" fontId="39" fillId="0" borderId="7" xfId="0" applyFont="1" applyBorder="1" applyAlignment="1">
      <alignment horizontal="center" vertical="center"/>
    </xf>
    <xf numFmtId="0" fontId="39" fillId="0" borderId="9" xfId="0" applyFont="1" applyBorder="1" applyAlignment="1">
      <alignment horizontal="center" vertical="center"/>
    </xf>
    <xf numFmtId="0" fontId="47" fillId="0" borderId="8" xfId="3" applyFont="1" applyBorder="1" applyAlignment="1" applyProtection="1">
      <alignment horizontal="left" vertical="center"/>
    </xf>
    <xf numFmtId="0" fontId="47" fillId="0" borderId="11" xfId="0" applyFont="1" applyBorder="1" applyAlignment="1">
      <alignment horizontal="left"/>
    </xf>
    <xf numFmtId="0" fontId="65" fillId="15" borderId="0" xfId="0" applyFont="1" applyFill="1" applyBorder="1" applyAlignment="1">
      <alignment horizontal="center" vertical="center" wrapText="1"/>
    </xf>
    <xf numFmtId="0" fontId="65" fillId="15" borderId="2" xfId="0" applyFont="1" applyFill="1" applyBorder="1" applyAlignment="1">
      <alignment horizontal="center" vertical="center" wrapText="1"/>
    </xf>
    <xf numFmtId="0" fontId="65" fillId="15" borderId="3" xfId="0" applyFont="1" applyFill="1" applyBorder="1" applyAlignment="1">
      <alignment horizontal="center" vertical="center" wrapText="1"/>
    </xf>
    <xf numFmtId="0" fontId="39" fillId="0" borderId="0" xfId="0" applyFont="1" applyBorder="1" applyAlignment="1">
      <alignment horizontal="center" vertical="center"/>
    </xf>
    <xf numFmtId="0" fontId="39" fillId="0" borderId="8" xfId="0" applyFont="1" applyBorder="1" applyAlignment="1">
      <alignment horizontal="center" vertical="center"/>
    </xf>
    <xf numFmtId="0" fontId="65" fillId="0" borderId="3" xfId="0" applyFont="1" applyFill="1" applyBorder="1" applyAlignment="1">
      <alignment horizontal="center" vertical="center" wrapText="1"/>
    </xf>
    <xf numFmtId="0" fontId="65" fillId="0" borderId="0" xfId="0" applyFont="1" applyFill="1" applyBorder="1" applyAlignment="1">
      <alignment horizontal="center" vertical="center" wrapText="1"/>
    </xf>
    <xf numFmtId="0" fontId="65" fillId="0" borderId="8" xfId="0" applyFont="1" applyFill="1" applyBorder="1" applyAlignment="1">
      <alignment horizontal="center" vertical="center" wrapText="1"/>
    </xf>
    <xf numFmtId="0" fontId="39" fillId="0" borderId="7" xfId="0" applyFont="1" applyBorder="1" applyAlignment="1">
      <alignment horizontal="left" vertical="center"/>
    </xf>
    <xf numFmtId="0" fontId="39" fillId="0" borderId="8" xfId="0" applyFont="1" applyBorder="1" applyAlignment="1">
      <alignment horizontal="left" vertical="center"/>
    </xf>
    <xf numFmtId="0" fontId="39" fillId="2" borderId="5" xfId="0" applyFont="1" applyFill="1" applyBorder="1" applyAlignment="1">
      <alignment horizontal="left" vertical="top" wrapText="1"/>
    </xf>
    <xf numFmtId="0" fontId="65" fillId="15" borderId="1" xfId="0" applyFont="1" applyFill="1" applyBorder="1" applyAlignment="1">
      <alignment horizontal="center" vertical="center" wrapText="1"/>
    </xf>
    <xf numFmtId="0" fontId="47" fillId="0" borderId="10" xfId="0" applyFont="1" applyBorder="1" applyAlignment="1">
      <alignment horizontal="left" vertical="center"/>
    </xf>
    <xf numFmtId="0" fontId="68" fillId="17" borderId="2" xfId="0" applyFont="1" applyFill="1" applyBorder="1" applyAlignment="1">
      <alignment horizontal="center" vertical="center"/>
    </xf>
    <xf numFmtId="0" fontId="68" fillId="17" borderId="3" xfId="0" applyFont="1" applyFill="1" applyBorder="1" applyAlignment="1">
      <alignment horizontal="center" vertical="center"/>
    </xf>
    <xf numFmtId="0" fontId="68" fillId="17" borderId="4" xfId="0" applyFont="1" applyFill="1" applyBorder="1" applyAlignment="1">
      <alignment horizontal="center" vertical="center"/>
    </xf>
    <xf numFmtId="0" fontId="65" fillId="16" borderId="1" xfId="0" applyFont="1" applyFill="1" applyBorder="1" applyAlignment="1">
      <alignment horizontal="center" textRotation="90"/>
    </xf>
    <xf numFmtId="0" fontId="57" fillId="0" borderId="0" xfId="0" applyFont="1" applyBorder="1" applyAlignment="1">
      <alignment horizontal="left"/>
    </xf>
    <xf numFmtId="0" fontId="48" fillId="0" borderId="13" xfId="3" applyFont="1" applyBorder="1" applyAlignment="1" applyProtection="1">
      <alignment horizontal="center" vertical="center"/>
    </xf>
    <xf numFmtId="0" fontId="39" fillId="0" borderId="14" xfId="0" applyFont="1" applyBorder="1" applyAlignment="1">
      <alignment horizontal="left" vertical="center"/>
    </xf>
    <xf numFmtId="0" fontId="39" fillId="2" borderId="1" xfId="0" applyFont="1" applyFill="1" applyBorder="1" applyAlignment="1">
      <alignment horizontal="left" vertical="center"/>
    </xf>
    <xf numFmtId="0" fontId="39" fillId="2" borderId="17" xfId="0" applyFont="1" applyFill="1" applyBorder="1" applyAlignment="1">
      <alignment horizontal="left" vertical="center"/>
    </xf>
    <xf numFmtId="0" fontId="39" fillId="0" borderId="17" xfId="0" applyFont="1" applyBorder="1" applyAlignment="1">
      <alignment horizontal="left" vertical="center"/>
    </xf>
    <xf numFmtId="164" fontId="39" fillId="0" borderId="1" xfId="1" applyFont="1" applyBorder="1" applyAlignment="1" applyProtection="1">
      <alignment horizontal="left" vertical="center"/>
    </xf>
    <xf numFmtId="0" fontId="39" fillId="0" borderId="20" xfId="0" applyFont="1" applyBorder="1" applyAlignment="1">
      <alignment horizontal="left" vertical="center" wrapText="1"/>
    </xf>
    <xf numFmtId="0" fontId="39" fillId="0" borderId="21" xfId="0" applyFont="1" applyBorder="1" applyAlignment="1">
      <alignment horizontal="left" vertical="center" wrapText="1"/>
    </xf>
    <xf numFmtId="0" fontId="39" fillId="0" borderId="19" xfId="0" applyFont="1" applyBorder="1" applyAlignment="1">
      <alignment horizontal="left" vertical="center" wrapText="1"/>
    </xf>
    <xf numFmtId="0" fontId="39" fillId="2" borderId="0" xfId="0" applyFont="1" applyFill="1" applyBorder="1" applyAlignment="1">
      <alignment horizontal="left" vertical="center" wrapText="1"/>
    </xf>
    <xf numFmtId="0" fontId="39" fillId="0" borderId="2" xfId="0" applyFont="1" applyBorder="1" applyAlignment="1">
      <alignment horizontal="center" vertical="center" wrapText="1"/>
    </xf>
    <xf numFmtId="0" fontId="39" fillId="0" borderId="3" xfId="0" applyFont="1" applyBorder="1" applyAlignment="1">
      <alignment horizontal="center" vertical="center" wrapText="1"/>
    </xf>
    <xf numFmtId="0" fontId="39" fillId="0" borderId="4" xfId="0" applyFont="1" applyBorder="1" applyAlignment="1">
      <alignment horizontal="center" vertical="center" wrapText="1"/>
    </xf>
    <xf numFmtId="0" fontId="39" fillId="0" borderId="2" xfId="3" applyFont="1" applyBorder="1" applyAlignment="1" applyProtection="1">
      <alignment horizontal="center" vertical="center" wrapText="1"/>
    </xf>
    <xf numFmtId="0" fontId="39" fillId="0" borderId="3" xfId="3" applyFont="1" applyBorder="1" applyAlignment="1" applyProtection="1">
      <alignment horizontal="center" vertical="center"/>
    </xf>
    <xf numFmtId="0" fontId="39" fillId="0" borderId="4" xfId="3" applyFont="1" applyBorder="1" applyAlignment="1" applyProtection="1">
      <alignment horizontal="center" vertical="center"/>
    </xf>
    <xf numFmtId="0" fontId="39" fillId="0" borderId="2" xfId="3" applyFont="1" applyBorder="1" applyAlignment="1" applyProtection="1">
      <alignment horizontal="center" vertical="center"/>
    </xf>
    <xf numFmtId="0" fontId="64" fillId="0" borderId="8" xfId="0" applyFont="1" applyFill="1" applyBorder="1" applyAlignment="1">
      <alignment horizontal="center" vertical="center"/>
    </xf>
    <xf numFmtId="0" fontId="64" fillId="0" borderId="8" xfId="0" applyFont="1" applyFill="1" applyBorder="1" applyAlignment="1">
      <alignment horizontal="center"/>
    </xf>
    <xf numFmtId="0" fontId="64" fillId="0" borderId="9" xfId="0" applyFont="1" applyFill="1" applyBorder="1" applyAlignment="1">
      <alignment horizontal="center"/>
    </xf>
    <xf numFmtId="0" fontId="69" fillId="7" borderId="3" xfId="0" applyFont="1" applyFill="1" applyBorder="1" applyAlignment="1">
      <alignment horizontal="center" vertical="center"/>
    </xf>
    <xf numFmtId="0" fontId="69" fillId="7" borderId="4" xfId="0" applyFont="1" applyFill="1" applyBorder="1" applyAlignment="1">
      <alignment horizontal="center" vertical="center"/>
    </xf>
    <xf numFmtId="0" fontId="48" fillId="0" borderId="7" xfId="3" applyFont="1" applyBorder="1" applyAlignment="1" applyProtection="1">
      <alignment horizontal="center" vertical="center"/>
    </xf>
    <xf numFmtId="0" fontId="48" fillId="0" borderId="8" xfId="3" applyFont="1" applyBorder="1" applyAlignment="1" applyProtection="1">
      <alignment horizontal="center" vertical="center"/>
    </xf>
    <xf numFmtId="2" fontId="49" fillId="0" borderId="5" xfId="3" applyNumberFormat="1" applyFont="1" applyBorder="1" applyAlignment="1" applyProtection="1">
      <alignment horizontal="center" vertical="center"/>
    </xf>
    <xf numFmtId="2" fontId="49" fillId="0" borderId="0" xfId="3" applyNumberFormat="1" applyFont="1" applyBorder="1" applyAlignment="1" applyProtection="1">
      <alignment horizontal="center" vertical="center"/>
    </xf>
    <xf numFmtId="2" fontId="49" fillId="0" borderId="6" xfId="3" applyNumberFormat="1" applyFont="1" applyBorder="1" applyAlignment="1" applyProtection="1">
      <alignment horizontal="center" vertical="center"/>
    </xf>
    <xf numFmtId="2" fontId="49" fillId="0" borderId="7" xfId="3" applyNumberFormat="1" applyFont="1" applyBorder="1" applyAlignment="1" applyProtection="1">
      <alignment horizontal="center" vertical="center"/>
    </xf>
    <xf numFmtId="2" fontId="49" fillId="0" borderId="8" xfId="3" applyNumberFormat="1" applyFont="1" applyBorder="1" applyAlignment="1" applyProtection="1">
      <alignment horizontal="center" vertical="center"/>
    </xf>
    <xf numFmtId="2" fontId="49" fillId="0" borderId="9" xfId="3" applyNumberFormat="1" applyFont="1" applyBorder="1" applyAlignment="1" applyProtection="1">
      <alignment horizontal="center" vertical="center"/>
    </xf>
    <xf numFmtId="0" fontId="39" fillId="0" borderId="5" xfId="0" applyFont="1" applyBorder="1" applyAlignment="1">
      <alignment horizontal="center" vertical="center" wrapText="1"/>
    </xf>
    <xf numFmtId="0" fontId="39" fillId="0" borderId="0" xfId="0" applyFont="1" applyBorder="1" applyAlignment="1">
      <alignment horizontal="center" vertical="center" wrapText="1"/>
    </xf>
    <xf numFmtId="0" fontId="39" fillId="0" borderId="6" xfId="0" applyFont="1" applyBorder="1" applyAlignment="1">
      <alignment horizontal="center" vertical="center" wrapText="1"/>
    </xf>
    <xf numFmtId="0" fontId="39" fillId="0" borderId="7" xfId="0" applyFont="1" applyBorder="1" applyAlignment="1">
      <alignment horizontal="center" vertical="center" wrapText="1"/>
    </xf>
    <xf numFmtId="0" fontId="39" fillId="0" borderId="8" xfId="0" applyFont="1" applyBorder="1" applyAlignment="1">
      <alignment horizontal="center" vertical="center" wrapText="1"/>
    </xf>
    <xf numFmtId="0" fontId="39" fillId="0" borderId="9" xfId="0" applyFont="1" applyBorder="1" applyAlignment="1">
      <alignment horizontal="center" vertical="center" wrapText="1"/>
    </xf>
    <xf numFmtId="0" fontId="65" fillId="7" borderId="1" xfId="0" applyFont="1" applyFill="1" applyBorder="1" applyAlignment="1">
      <alignment horizontal="center" vertical="center"/>
    </xf>
    <xf numFmtId="0" fontId="65" fillId="8" borderId="1" xfId="0" applyFont="1" applyFill="1" applyBorder="1" applyAlignment="1">
      <alignment horizontal="center" vertical="center"/>
    </xf>
    <xf numFmtId="0" fontId="65" fillId="10" borderId="1" xfId="0" applyFont="1" applyFill="1" applyBorder="1" applyAlignment="1">
      <alignment horizontal="center" vertical="center"/>
    </xf>
    <xf numFmtId="0" fontId="63" fillId="0" borderId="0" xfId="0" applyFont="1" applyFill="1" applyBorder="1" applyAlignment="1">
      <alignment horizontal="center"/>
    </xf>
    <xf numFmtId="0" fontId="63" fillId="0" borderId="6" xfId="0" applyFont="1" applyFill="1" applyBorder="1" applyAlignment="1">
      <alignment horizontal="center"/>
    </xf>
    <xf numFmtId="0" fontId="39" fillId="0" borderId="3" xfId="0" applyFont="1" applyBorder="1" applyAlignment="1">
      <alignment horizontal="center" vertical="center"/>
    </xf>
    <xf numFmtId="0" fontId="39" fillId="0" borderId="4" xfId="0" applyFont="1" applyBorder="1" applyAlignment="1">
      <alignment horizontal="center" vertical="center"/>
    </xf>
    <xf numFmtId="0" fontId="43" fillId="0" borderId="1" xfId="0" applyFont="1" applyBorder="1" applyAlignment="1">
      <alignment horizontal="left"/>
    </xf>
    <xf numFmtId="0" fontId="39" fillId="0" borderId="20" xfId="0" applyFont="1" applyBorder="1" applyAlignment="1">
      <alignment horizontal="center" vertical="center" wrapText="1"/>
    </xf>
    <xf numFmtId="0" fontId="39" fillId="0" borderId="19" xfId="0" applyFont="1" applyBorder="1" applyAlignment="1">
      <alignment horizontal="center" vertical="center" wrapText="1"/>
    </xf>
    <xf numFmtId="0" fontId="0" fillId="2" borderId="5" xfId="0" applyFont="1" applyFill="1" applyBorder="1" applyAlignment="1">
      <alignment horizontal="left" vertical="center" wrapText="1"/>
    </xf>
    <xf numFmtId="0" fontId="51" fillId="0" borderId="0" xfId="0" applyFont="1" applyBorder="1" applyAlignment="1">
      <alignment horizontal="left" vertical="top" wrapText="1"/>
    </xf>
    <xf numFmtId="0" fontId="47" fillId="0" borderId="0" xfId="0" applyFont="1" applyAlignment="1">
      <alignment horizontal="left" vertical="center"/>
    </xf>
    <xf numFmtId="0" fontId="47" fillId="0" borderId="7" xfId="0" applyFont="1" applyBorder="1" applyAlignment="1">
      <alignment horizontal="center" vertical="center"/>
    </xf>
    <xf numFmtId="0" fontId="47" fillId="0" borderId="8" xfId="0" applyFont="1" applyBorder="1" applyAlignment="1">
      <alignment horizontal="center" vertical="center"/>
    </xf>
    <xf numFmtId="0" fontId="47" fillId="0" borderId="9" xfId="0" applyFont="1" applyBorder="1" applyAlignment="1">
      <alignment horizontal="center" vertical="center"/>
    </xf>
    <xf numFmtId="0" fontId="44" fillId="0" borderId="2" xfId="0" applyFont="1" applyBorder="1" applyAlignment="1">
      <alignment horizontal="center" vertical="center"/>
    </xf>
    <xf numFmtId="0" fontId="44" fillId="0" borderId="3" xfId="0" applyFont="1" applyBorder="1" applyAlignment="1">
      <alignment horizontal="center" vertical="center"/>
    </xf>
    <xf numFmtId="0" fontId="47" fillId="0" borderId="3" xfId="0" applyFont="1" applyBorder="1" applyAlignment="1">
      <alignment horizontal="center" vertical="center"/>
    </xf>
    <xf numFmtId="0" fontId="47" fillId="0" borderId="4" xfId="0" applyFont="1" applyBorder="1" applyAlignment="1">
      <alignment horizontal="center" vertical="center"/>
    </xf>
    <xf numFmtId="0" fontId="44" fillId="0" borderId="4" xfId="0" applyFont="1" applyBorder="1" applyAlignment="1">
      <alignment horizontal="center" vertical="center"/>
    </xf>
    <xf numFmtId="0" fontId="51" fillId="0" borderId="12" xfId="0" applyFont="1" applyBorder="1" applyAlignment="1">
      <alignment horizontal="left" vertical="top" wrapText="1"/>
    </xf>
    <xf numFmtId="0" fontId="47" fillId="0" borderId="20" xfId="0" applyFont="1" applyBorder="1" applyAlignment="1">
      <alignment horizontal="center"/>
    </xf>
    <xf numFmtId="0" fontId="47" fillId="0" borderId="21" xfId="0" applyFont="1" applyBorder="1" applyAlignment="1">
      <alignment horizontal="center"/>
    </xf>
    <xf numFmtId="0" fontId="47" fillId="0" borderId="19" xfId="0" applyFont="1" applyBorder="1" applyAlignment="1">
      <alignment horizontal="center"/>
    </xf>
    <xf numFmtId="0" fontId="47" fillId="0" borderId="21" xfId="0" applyFont="1" applyBorder="1" applyAlignment="1">
      <alignment horizontal="left"/>
    </xf>
    <xf numFmtId="0" fontId="47" fillId="0" borderId="0" xfId="0" applyFont="1" applyBorder="1" applyAlignment="1">
      <alignment horizontal="left"/>
    </xf>
    <xf numFmtId="0" fontId="42" fillId="0" borderId="0" xfId="0" applyFont="1" applyAlignment="1">
      <alignment horizontal="left" wrapText="1"/>
    </xf>
    <xf numFmtId="0" fontId="31" fillId="0" borderId="0" xfId="0" applyFont="1" applyAlignment="1">
      <alignment horizontal="left" vertical="center" wrapText="1"/>
    </xf>
    <xf numFmtId="0" fontId="48" fillId="0" borderId="12" xfId="3" applyFont="1" applyBorder="1" applyAlignment="1" applyProtection="1">
      <alignment horizontal="center" vertical="center"/>
    </xf>
    <xf numFmtId="0" fontId="48" fillId="0" borderId="10" xfId="3" applyFont="1" applyBorder="1" applyAlignment="1" applyProtection="1">
      <alignment horizontal="center" vertical="center"/>
    </xf>
    <xf numFmtId="0" fontId="48" fillId="0" borderId="11" xfId="3" applyFont="1" applyBorder="1" applyAlignment="1" applyProtection="1">
      <alignment horizontal="center" vertical="center"/>
    </xf>
    <xf numFmtId="0" fontId="60" fillId="0" borderId="0" xfId="0" applyFont="1" applyBorder="1" applyAlignment="1">
      <alignment horizontal="left" vertical="center"/>
    </xf>
    <xf numFmtId="0" fontId="39" fillId="0" borderId="1" xfId="0" applyFont="1" applyBorder="1" applyAlignment="1">
      <alignment horizontal="center"/>
    </xf>
    <xf numFmtId="0" fontId="39" fillId="0" borderId="1" xfId="0" applyFont="1" applyBorder="1" applyAlignment="1">
      <alignment horizontal="left"/>
    </xf>
    <xf numFmtId="0" fontId="65" fillId="7" borderId="1" xfId="0" applyFont="1" applyFill="1" applyBorder="1" applyAlignment="1">
      <alignment horizontal="center" vertical="center" wrapText="1"/>
    </xf>
    <xf numFmtId="0" fontId="42" fillId="0" borderId="3" xfId="3" applyFont="1" applyBorder="1" applyAlignment="1" applyProtection="1">
      <alignment horizontal="left" vertical="center"/>
    </xf>
    <xf numFmtId="0" fontId="5" fillId="0" borderId="0" xfId="0" applyFont="1" applyAlignment="1">
      <alignment horizontal="left" vertical="center"/>
    </xf>
    <xf numFmtId="0" fontId="5" fillId="0" borderId="8" xfId="0" applyFont="1" applyBorder="1" applyAlignment="1">
      <alignment horizontal="left" vertical="center"/>
    </xf>
    <xf numFmtId="0" fontId="47" fillId="0" borderId="8" xfId="0" applyFont="1" applyBorder="1" applyAlignment="1">
      <alignment horizontal="left" vertical="center"/>
    </xf>
    <xf numFmtId="0" fontId="39" fillId="0" borderId="0" xfId="0" applyFont="1" applyAlignment="1"/>
    <xf numFmtId="0" fontId="39" fillId="2" borderId="8" xfId="0" applyFont="1" applyFill="1" applyBorder="1" applyAlignment="1"/>
    <xf numFmtId="0" fontId="49" fillId="0" borderId="8" xfId="3" applyFont="1" applyBorder="1" applyAlignment="1" applyProtection="1">
      <alignment horizontal="center"/>
    </xf>
    <xf numFmtId="0" fontId="49" fillId="0" borderId="9" xfId="3" applyFont="1" applyBorder="1" applyAlignment="1" applyProtection="1">
      <alignment horizontal="center"/>
    </xf>
    <xf numFmtId="0" fontId="65" fillId="8" borderId="7" xfId="0" applyFont="1" applyFill="1" applyBorder="1" applyAlignment="1">
      <alignment horizontal="center"/>
    </xf>
    <xf numFmtId="0" fontId="65" fillId="8" borderId="9" xfId="0" applyFont="1" applyFill="1" applyBorder="1" applyAlignment="1">
      <alignment horizontal="center"/>
    </xf>
    <xf numFmtId="0" fontId="65" fillId="9" borderId="7" xfId="0" applyFont="1" applyFill="1" applyBorder="1" applyAlignment="1">
      <alignment horizontal="center"/>
    </xf>
    <xf numFmtId="0" fontId="65" fillId="9" borderId="9" xfId="0" applyFont="1" applyFill="1" applyBorder="1" applyAlignment="1">
      <alignment horizontal="center"/>
    </xf>
    <xf numFmtId="0" fontId="81" fillId="0" borderId="8" xfId="3" applyFont="1" applyBorder="1" applyAlignment="1" applyProtection="1">
      <alignment horizontal="center"/>
    </xf>
    <xf numFmtId="0" fontId="81" fillId="0" borderId="9" xfId="3" applyFont="1" applyBorder="1" applyAlignment="1" applyProtection="1">
      <alignment horizontal="center"/>
    </xf>
    <xf numFmtId="0" fontId="65" fillId="15" borderId="12" xfId="0" applyFont="1" applyFill="1" applyBorder="1" applyAlignment="1">
      <alignment horizontal="center" vertical="center" wrapText="1"/>
    </xf>
    <xf numFmtId="0" fontId="65" fillId="15" borderId="11" xfId="0" applyFont="1" applyFill="1" applyBorder="1" applyAlignment="1">
      <alignment horizontal="center" vertical="center" wrapText="1"/>
    </xf>
    <xf numFmtId="0" fontId="82" fillId="0" borderId="8" xfId="3" applyFont="1" applyBorder="1" applyAlignment="1" applyProtection="1">
      <alignment horizontal="center"/>
    </xf>
    <xf numFmtId="0" fontId="82" fillId="0" borderId="9" xfId="3" applyFont="1" applyBorder="1" applyAlignment="1" applyProtection="1">
      <alignment horizontal="center"/>
    </xf>
    <xf numFmtId="0" fontId="47" fillId="2" borderId="7" xfId="0" applyFont="1" applyFill="1" applyBorder="1" applyAlignment="1">
      <alignment horizontal="left"/>
    </xf>
    <xf numFmtId="0" fontId="47" fillId="2" borderId="8" xfId="0" applyFont="1" applyFill="1" applyBorder="1" applyAlignment="1">
      <alignment horizontal="left"/>
    </xf>
    <xf numFmtId="0" fontId="81" fillId="0" borderId="0" xfId="3" applyFont="1" applyBorder="1" applyAlignment="1" applyProtection="1">
      <alignment horizontal="center"/>
    </xf>
    <xf numFmtId="0" fontId="47" fillId="2" borderId="8" xfId="0" applyFont="1" applyFill="1" applyBorder="1" applyAlignment="1"/>
    <xf numFmtId="0" fontId="47" fillId="2" borderId="0" xfId="0" applyFont="1" applyFill="1" applyBorder="1" applyAlignment="1">
      <alignment horizontal="left"/>
    </xf>
    <xf numFmtId="0" fontId="81" fillId="0" borderId="6" xfId="3" applyFont="1" applyBorder="1" applyAlignment="1" applyProtection="1">
      <alignment horizontal="center"/>
    </xf>
    <xf numFmtId="0" fontId="47" fillId="2" borderId="5" xfId="0" applyFont="1" applyFill="1" applyBorder="1" applyAlignment="1">
      <alignment horizontal="left"/>
    </xf>
    <xf numFmtId="0" fontId="66" fillId="15" borderId="11" xfId="0" applyFont="1" applyFill="1" applyBorder="1" applyAlignment="1">
      <alignment horizontal="center" vertical="center" wrapText="1"/>
    </xf>
    <xf numFmtId="0" fontId="39" fillId="0" borderId="1" xfId="0" applyFont="1" applyBorder="1" applyAlignment="1">
      <alignment horizontal="center" vertical="center"/>
    </xf>
    <xf numFmtId="2" fontId="49" fillId="0" borderId="12" xfId="3" applyNumberFormat="1" applyFont="1" applyBorder="1" applyAlignment="1" applyProtection="1">
      <alignment horizontal="center" vertical="center"/>
    </xf>
    <xf numFmtId="0" fontId="50" fillId="0" borderId="12" xfId="0" applyFont="1" applyBorder="1" applyAlignment="1">
      <alignment horizontal="center" vertical="center"/>
    </xf>
    <xf numFmtId="2" fontId="49" fillId="0" borderId="10" xfId="3" applyNumberFormat="1" applyFont="1" applyBorder="1" applyAlignment="1" applyProtection="1">
      <alignment horizontal="center" vertical="center"/>
    </xf>
    <xf numFmtId="0" fontId="50" fillId="0" borderId="10" xfId="0" applyFont="1" applyBorder="1" applyAlignment="1">
      <alignment horizontal="center" vertical="center"/>
    </xf>
    <xf numFmtId="2" fontId="49" fillId="0" borderId="11" xfId="3" applyNumberFormat="1" applyFont="1" applyBorder="1" applyAlignment="1" applyProtection="1">
      <alignment horizontal="center" vertical="center"/>
    </xf>
    <xf numFmtId="0" fontId="50" fillId="0" borderId="11" xfId="0" applyFont="1" applyBorder="1" applyAlignment="1">
      <alignment horizontal="center" vertical="center"/>
    </xf>
    <xf numFmtId="0" fontId="39" fillId="0" borderId="1" xfId="0" applyFont="1" applyFill="1" applyBorder="1" applyAlignment="1">
      <alignment horizontal="left" vertical="center"/>
    </xf>
    <xf numFmtId="0" fontId="39" fillId="0" borderId="12" xfId="0" applyFont="1" applyBorder="1" applyAlignment="1">
      <alignment horizontal="center" vertical="center"/>
    </xf>
    <xf numFmtId="0" fontId="39" fillId="0" borderId="10" xfId="0" applyFont="1" applyBorder="1" applyAlignment="1">
      <alignment horizontal="center" vertical="center"/>
    </xf>
    <xf numFmtId="0" fontId="39" fillId="0" borderId="11" xfId="0" applyFont="1" applyBorder="1" applyAlignment="1">
      <alignment horizontal="center" vertical="center"/>
    </xf>
    <xf numFmtId="0" fontId="61" fillId="0" borderId="1" xfId="0" applyFont="1" applyBorder="1" applyAlignment="1">
      <alignment horizontal="center"/>
    </xf>
    <xf numFmtId="0" fontId="39" fillId="0" borderId="12" xfId="0" applyFont="1" applyBorder="1" applyAlignment="1">
      <alignment horizontal="left" vertical="center"/>
    </xf>
    <xf numFmtId="0" fontId="39" fillId="0" borderId="10" xfId="0" applyFont="1" applyBorder="1" applyAlignment="1">
      <alignment horizontal="left" vertical="center"/>
    </xf>
    <xf numFmtId="0" fontId="48" fillId="0" borderId="1" xfId="3" applyFont="1" applyBorder="1" applyAlignment="1" applyProtection="1">
      <alignment horizontal="center" vertical="center"/>
    </xf>
    <xf numFmtId="2" fontId="49" fillId="0" borderId="1" xfId="3" applyNumberFormat="1" applyFont="1" applyBorder="1" applyAlignment="1" applyProtection="1">
      <alignment horizontal="center" vertical="center"/>
    </xf>
    <xf numFmtId="0" fontId="50" fillId="0" borderId="1" xfId="0" applyFont="1" applyBorder="1" applyAlignment="1">
      <alignment horizontal="center" vertical="center"/>
    </xf>
    <xf numFmtId="2" fontId="49" fillId="0" borderId="11" xfId="3" applyNumberFormat="1" applyFont="1" applyBorder="1" applyAlignment="1" applyProtection="1">
      <alignment horizontal="center" vertical="center"/>
    </xf>
    <xf numFmtId="0" fontId="39" fillId="5" borderId="1" xfId="0" applyFont="1" applyFill="1" applyBorder="1" applyAlignment="1">
      <alignment horizontal="center" vertical="center"/>
    </xf>
    <xf numFmtId="0" fontId="39" fillId="0" borderId="12" xfId="0" applyFont="1" applyBorder="1" applyAlignment="1">
      <alignment horizontal="center"/>
    </xf>
    <xf numFmtId="0" fontId="39" fillId="0" borderId="11" xfId="0" applyFont="1" applyBorder="1" applyAlignment="1">
      <alignment horizontal="center"/>
    </xf>
    <xf numFmtId="0" fontId="15" fillId="0" borderId="2" xfId="0" applyFont="1" applyBorder="1" applyAlignment="1">
      <alignment horizontal="center" vertical="center"/>
    </xf>
    <xf numFmtId="0" fontId="15" fillId="0" borderId="3" xfId="0" applyFont="1" applyBorder="1" applyAlignment="1">
      <alignment horizontal="center" vertical="center"/>
    </xf>
    <xf numFmtId="0" fontId="47" fillId="0" borderId="0" xfId="0" applyFont="1" applyBorder="1" applyAlignment="1">
      <alignment horizontal="center" vertical="center"/>
    </xf>
    <xf numFmtId="0" fontId="15" fillId="0" borderId="4" xfId="0" applyFont="1" applyBorder="1" applyAlignment="1">
      <alignment horizontal="center" vertical="center"/>
    </xf>
    <xf numFmtId="0" fontId="47" fillId="0" borderId="5" xfId="0" applyFont="1" applyBorder="1" applyAlignment="1">
      <alignment horizontal="center" vertical="center"/>
    </xf>
    <xf numFmtId="0" fontId="49" fillId="0" borderId="8" xfId="3" applyFont="1" applyBorder="1" applyAlignment="1" applyProtection="1">
      <alignment horizontal="right"/>
    </xf>
    <xf numFmtId="0" fontId="49" fillId="0" borderId="9" xfId="3" applyFont="1" applyBorder="1" applyAlignment="1" applyProtection="1">
      <alignment horizontal="right"/>
    </xf>
    <xf numFmtId="0" fontId="81" fillId="0" borderId="8" xfId="3" applyFont="1" applyBorder="1" applyAlignment="1" applyProtection="1">
      <alignment horizontal="right"/>
    </xf>
  </cellXfs>
  <cellStyles count="9">
    <cellStyle name="Гиперссылка" xfId="3" builtinId="8"/>
    <cellStyle name="Денежный" xfId="1" builtinId="4"/>
    <cellStyle name="Обычный" xfId="0" builtinId="0"/>
    <cellStyle name="Обычный 2" xfId="4" xr:uid="{00000000-0005-0000-0000-000006000000}"/>
    <cellStyle name="Обычный 3" xfId="5" xr:uid="{00000000-0005-0000-0000-000007000000}"/>
    <cellStyle name="Обычный 5" xfId="6" xr:uid="{00000000-0005-0000-0000-000008000000}"/>
    <cellStyle name="Обычный 6" xfId="7" xr:uid="{00000000-0005-0000-0000-000009000000}"/>
    <cellStyle name="Процентный" xfId="2" builtinId="5"/>
    <cellStyle name="рубли" xfId="8" xr:uid="{00000000-0005-0000-0000-00000A000000}"/>
  </cellStyles>
  <dxfs count="28"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strike val="0"/>
        <outline val="0"/>
        <shadow val="0"/>
        <u val="none"/>
        <vertAlign val="baseline"/>
        <sz val="10"/>
        <name val="Minion Pro"/>
        <scheme val="none"/>
      </font>
      <numFmt numFmtId="0" formatCode="General"/>
      <alignment horizontal="center" vertical="center" textRotation="0" wrapText="0" indent="0" justifyLastLine="0" shrinkToFit="0" readingOrder="0"/>
    </dxf>
    <dxf>
      <border outline="0">
        <left style="thin">
          <color auto="1"/>
        </left>
      </border>
    </dxf>
    <dxf>
      <numFmt numFmtId="2" formatCode="0.00"/>
      <border outline="0">
        <left style="thin">
          <color auto="1"/>
        </left>
      </border>
    </dxf>
    <dxf>
      <numFmt numFmtId="2" formatCode="0.00"/>
      <border outline="0">
        <right style="thin">
          <color auto="1"/>
        </right>
      </border>
    </dxf>
    <dxf>
      <border outline="0">
        <right style="thin">
          <color auto="1"/>
        </right>
      </border>
    </dxf>
    <dxf>
      <font>
        <b/>
        <charset val="204"/>
      </font>
      <fill>
        <patternFill patternType="solid">
          <fgColor indexed="64"/>
          <bgColor theme="4" tint="0.59999389629810485"/>
        </patternFill>
      </fill>
    </dxf>
  </dxfs>
  <tableStyles count="0" defaultTableStyle="TableStyleMedium2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C00000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F2F2F2"/>
      <rgbColor rgb="FFCCFFFF"/>
      <rgbColor rgb="FF660066"/>
      <rgbColor rgb="FFFF8080"/>
      <rgbColor rgb="FF0066CC"/>
      <rgbColor rgb="FFD9D9D9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CFFCC"/>
      <rgbColor rgb="FFFFFF99"/>
      <rgbColor rgb="FFBFBFBF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666699"/>
      <rgbColor rgb="FFA6A6A6"/>
      <rgbColor rgb="FF003366"/>
      <rgbColor rgb="FF339966"/>
      <rgbColor rgb="FF003300"/>
      <rgbColor rgb="FF333300"/>
      <rgbColor rgb="FFC9211E"/>
      <rgbColor rgb="FF993366"/>
      <rgbColor rgb="FF333399"/>
      <rgbColor rgb="FF26262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microsoft.com/office/2017/10/relationships/person" Target="persons/person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sv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svg"/><Relationship Id="rId2" Type="http://schemas.openxmlformats.org/officeDocument/2006/relationships/image" Target="../media/image5.png"/><Relationship Id="rId1" Type="http://schemas.openxmlformats.org/officeDocument/2006/relationships/image" Target="../media/image12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3" Type="http://schemas.openxmlformats.org/officeDocument/2006/relationships/image" Target="../media/image5.png"/><Relationship Id="rId7" Type="http://schemas.openxmlformats.org/officeDocument/2006/relationships/image" Target="../media/image10.png"/><Relationship Id="rId2" Type="http://schemas.openxmlformats.org/officeDocument/2006/relationships/image" Target="../media/image14.jpeg"/><Relationship Id="rId1" Type="http://schemas.openxmlformats.org/officeDocument/2006/relationships/image" Target="../media/image13.jpeg"/><Relationship Id="rId6" Type="http://schemas.openxmlformats.org/officeDocument/2006/relationships/image" Target="../media/image9.png"/><Relationship Id="rId5" Type="http://schemas.openxmlformats.org/officeDocument/2006/relationships/image" Target="../media/image7.png"/><Relationship Id="rId4" Type="http://schemas.openxmlformats.org/officeDocument/2006/relationships/image" Target="../media/image6.sv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9.png"/><Relationship Id="rId2" Type="http://schemas.openxmlformats.org/officeDocument/2006/relationships/image" Target="../media/image16.jpeg"/><Relationship Id="rId1" Type="http://schemas.openxmlformats.org/officeDocument/2006/relationships/image" Target="../media/image15.jpeg"/><Relationship Id="rId6" Type="http://schemas.openxmlformats.org/officeDocument/2006/relationships/image" Target="../media/image4.png"/><Relationship Id="rId5" Type="http://schemas.openxmlformats.org/officeDocument/2006/relationships/image" Target="../media/image3.png"/><Relationship Id="rId4" Type="http://schemas.openxmlformats.org/officeDocument/2006/relationships/image" Target="../media/image6.sv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3" Type="http://schemas.openxmlformats.org/officeDocument/2006/relationships/image" Target="../media/image5.png"/><Relationship Id="rId7" Type="http://schemas.openxmlformats.org/officeDocument/2006/relationships/image" Target="../media/image7.png"/><Relationship Id="rId2" Type="http://schemas.openxmlformats.org/officeDocument/2006/relationships/image" Target="../media/image18.jpeg"/><Relationship Id="rId1" Type="http://schemas.openxmlformats.org/officeDocument/2006/relationships/image" Target="../media/image17.jpeg"/><Relationship Id="rId6" Type="http://schemas.openxmlformats.org/officeDocument/2006/relationships/image" Target="../media/image4.png"/><Relationship Id="rId5" Type="http://schemas.openxmlformats.org/officeDocument/2006/relationships/image" Target="../media/image3.png"/><Relationship Id="rId10" Type="http://schemas.openxmlformats.org/officeDocument/2006/relationships/image" Target="../media/image11.png"/><Relationship Id="rId4" Type="http://schemas.openxmlformats.org/officeDocument/2006/relationships/image" Target="../media/image6.svg"/><Relationship Id="rId9" Type="http://schemas.openxmlformats.org/officeDocument/2006/relationships/image" Target="../media/image10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4.png"/><Relationship Id="rId3" Type="http://schemas.openxmlformats.org/officeDocument/2006/relationships/image" Target="../media/image21.jpeg"/><Relationship Id="rId7" Type="http://schemas.openxmlformats.org/officeDocument/2006/relationships/image" Target="../media/image3.png"/><Relationship Id="rId2" Type="http://schemas.openxmlformats.org/officeDocument/2006/relationships/image" Target="../media/image20.png"/><Relationship Id="rId1" Type="http://schemas.openxmlformats.org/officeDocument/2006/relationships/image" Target="../media/image19.jpeg"/><Relationship Id="rId6" Type="http://schemas.openxmlformats.org/officeDocument/2006/relationships/image" Target="../media/image22.jpeg"/><Relationship Id="rId5" Type="http://schemas.openxmlformats.org/officeDocument/2006/relationships/image" Target="../media/image6.svg"/><Relationship Id="rId4" Type="http://schemas.openxmlformats.org/officeDocument/2006/relationships/image" Target="../media/image5.png"/><Relationship Id="rId9" Type="http://schemas.openxmlformats.org/officeDocument/2006/relationships/image" Target="../media/image9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png"/><Relationship Id="rId2" Type="http://schemas.openxmlformats.org/officeDocument/2006/relationships/image" Target="../media/image24.png"/><Relationship Id="rId1" Type="http://schemas.openxmlformats.org/officeDocument/2006/relationships/image" Target="../media/image23.png"/><Relationship Id="rId5" Type="http://schemas.openxmlformats.org/officeDocument/2006/relationships/image" Target="../media/image6.svg"/><Relationship Id="rId4" Type="http://schemas.openxmlformats.org/officeDocument/2006/relationships/image" Target="../media/image5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microsoft.com/office/2007/relationships/hdphoto" Target="../media/hdphoto1.wdp"/><Relationship Id="rId2" Type="http://schemas.openxmlformats.org/officeDocument/2006/relationships/image" Target="../media/image27.png"/><Relationship Id="rId1" Type="http://schemas.openxmlformats.org/officeDocument/2006/relationships/image" Target="../media/image26.png"/><Relationship Id="rId6" Type="http://schemas.openxmlformats.org/officeDocument/2006/relationships/image" Target="../media/image29.png"/><Relationship Id="rId5" Type="http://schemas.openxmlformats.org/officeDocument/2006/relationships/image" Target="../media/image28.png"/><Relationship Id="rId4" Type="http://schemas.openxmlformats.org/officeDocument/2006/relationships/image" Target="../media/image6.sv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35.png"/><Relationship Id="rId3" Type="http://schemas.openxmlformats.org/officeDocument/2006/relationships/image" Target="../media/image32.png"/><Relationship Id="rId7" Type="http://schemas.openxmlformats.org/officeDocument/2006/relationships/image" Target="../media/image34.png"/><Relationship Id="rId2" Type="http://schemas.openxmlformats.org/officeDocument/2006/relationships/image" Target="../media/image31.png"/><Relationship Id="rId1" Type="http://schemas.openxmlformats.org/officeDocument/2006/relationships/image" Target="../media/image30.jpeg"/><Relationship Id="rId6" Type="http://schemas.openxmlformats.org/officeDocument/2006/relationships/image" Target="../media/image33.png"/><Relationship Id="rId5" Type="http://schemas.openxmlformats.org/officeDocument/2006/relationships/image" Target="../media/image6.svg"/><Relationship Id="rId10" Type="http://schemas.openxmlformats.org/officeDocument/2006/relationships/image" Target="../media/image37.png"/><Relationship Id="rId4" Type="http://schemas.openxmlformats.org/officeDocument/2006/relationships/image" Target="../media/image5.png"/><Relationship Id="rId9" Type="http://schemas.openxmlformats.org/officeDocument/2006/relationships/image" Target="../media/image36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36.png"/><Relationship Id="rId3" Type="http://schemas.openxmlformats.org/officeDocument/2006/relationships/image" Target="../media/image6.svg"/><Relationship Id="rId7" Type="http://schemas.openxmlformats.org/officeDocument/2006/relationships/image" Target="../media/image37.png"/><Relationship Id="rId2" Type="http://schemas.openxmlformats.org/officeDocument/2006/relationships/image" Target="../media/image5.png"/><Relationship Id="rId1" Type="http://schemas.openxmlformats.org/officeDocument/2006/relationships/image" Target="../media/image38.png"/><Relationship Id="rId6" Type="http://schemas.openxmlformats.org/officeDocument/2006/relationships/image" Target="../media/image35.png"/><Relationship Id="rId5" Type="http://schemas.openxmlformats.org/officeDocument/2006/relationships/image" Target="../media/image4.png"/><Relationship Id="rId4" Type="http://schemas.openxmlformats.org/officeDocument/2006/relationships/image" Target="../media/image3.png"/><Relationship Id="rId9" Type="http://schemas.openxmlformats.org/officeDocument/2006/relationships/image" Target="../media/image39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svg"/><Relationship Id="rId2" Type="http://schemas.openxmlformats.org/officeDocument/2006/relationships/image" Target="../media/image5.png"/><Relationship Id="rId1" Type="http://schemas.openxmlformats.org/officeDocument/2006/relationships/image" Target="../media/image40.jpeg"/><Relationship Id="rId6" Type="http://schemas.openxmlformats.org/officeDocument/2006/relationships/image" Target="../media/image43.png"/><Relationship Id="rId5" Type="http://schemas.openxmlformats.org/officeDocument/2006/relationships/image" Target="../media/image42.png"/><Relationship Id="rId4" Type="http://schemas.openxmlformats.org/officeDocument/2006/relationships/image" Target="../media/image41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svg"/><Relationship Id="rId2" Type="http://schemas.openxmlformats.org/officeDocument/2006/relationships/image" Target="../media/image5.png"/><Relationship Id="rId1" Type="http://schemas.openxmlformats.org/officeDocument/2006/relationships/image" Target="../media/image44.png"/></Relationships>
</file>

<file path=xl/drawings/_rels/drawing13.xml.rels><?xml version="1.0" encoding="UTF-8" standalone="yes"?>
<Relationships xmlns="http://schemas.openxmlformats.org/package/2006/relationships"><Relationship Id="rId8" Type="http://schemas.microsoft.com/office/2007/relationships/hdphoto" Target="../media/hdphoto2.wdp"/><Relationship Id="rId3" Type="http://schemas.openxmlformats.org/officeDocument/2006/relationships/image" Target="../media/image47.png"/><Relationship Id="rId7" Type="http://schemas.openxmlformats.org/officeDocument/2006/relationships/image" Target="../media/image49.png"/><Relationship Id="rId2" Type="http://schemas.openxmlformats.org/officeDocument/2006/relationships/image" Target="../media/image46.png"/><Relationship Id="rId1" Type="http://schemas.openxmlformats.org/officeDocument/2006/relationships/image" Target="../media/image45.png"/><Relationship Id="rId6" Type="http://schemas.openxmlformats.org/officeDocument/2006/relationships/image" Target="../media/image6.svg"/><Relationship Id="rId11" Type="http://schemas.openxmlformats.org/officeDocument/2006/relationships/image" Target="../media/image52.png"/><Relationship Id="rId5" Type="http://schemas.openxmlformats.org/officeDocument/2006/relationships/image" Target="../media/image5.png"/><Relationship Id="rId10" Type="http://schemas.openxmlformats.org/officeDocument/2006/relationships/image" Target="../media/image51.png"/><Relationship Id="rId4" Type="http://schemas.openxmlformats.org/officeDocument/2006/relationships/image" Target="../media/image48.png"/><Relationship Id="rId9" Type="http://schemas.openxmlformats.org/officeDocument/2006/relationships/image" Target="../media/image50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svg"/><Relationship Id="rId2" Type="http://schemas.openxmlformats.org/officeDocument/2006/relationships/image" Target="../media/image5.png"/><Relationship Id="rId1" Type="http://schemas.openxmlformats.org/officeDocument/2006/relationships/image" Target="../media/image53.pn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57.png"/><Relationship Id="rId3" Type="http://schemas.openxmlformats.org/officeDocument/2006/relationships/image" Target="../media/image5.png"/><Relationship Id="rId7" Type="http://schemas.openxmlformats.org/officeDocument/2006/relationships/image" Target="../media/image56.png"/><Relationship Id="rId2" Type="http://schemas.openxmlformats.org/officeDocument/2006/relationships/image" Target="../media/image55.jpeg"/><Relationship Id="rId1" Type="http://schemas.openxmlformats.org/officeDocument/2006/relationships/image" Target="../media/image54.png"/><Relationship Id="rId6" Type="http://schemas.openxmlformats.org/officeDocument/2006/relationships/image" Target="../media/image34.png"/><Relationship Id="rId5" Type="http://schemas.openxmlformats.org/officeDocument/2006/relationships/image" Target="../media/image33.png"/><Relationship Id="rId4" Type="http://schemas.openxmlformats.org/officeDocument/2006/relationships/image" Target="../media/image6.sv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59.png"/><Relationship Id="rId1" Type="http://schemas.openxmlformats.org/officeDocument/2006/relationships/image" Target="../media/image58.png"/><Relationship Id="rId5" Type="http://schemas.openxmlformats.org/officeDocument/2006/relationships/image" Target="../media/image60.png"/><Relationship Id="rId4" Type="http://schemas.openxmlformats.org/officeDocument/2006/relationships/image" Target="../media/image6.sv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svg"/><Relationship Id="rId7" Type="http://schemas.openxmlformats.org/officeDocument/2006/relationships/image" Target="../media/image65.png"/><Relationship Id="rId2" Type="http://schemas.openxmlformats.org/officeDocument/2006/relationships/image" Target="../media/image5.png"/><Relationship Id="rId1" Type="http://schemas.openxmlformats.org/officeDocument/2006/relationships/image" Target="../media/image61.png"/><Relationship Id="rId6" Type="http://schemas.openxmlformats.org/officeDocument/2006/relationships/image" Target="../media/image64.png"/><Relationship Id="rId5" Type="http://schemas.openxmlformats.org/officeDocument/2006/relationships/image" Target="../media/image63.png"/><Relationship Id="rId4" Type="http://schemas.openxmlformats.org/officeDocument/2006/relationships/image" Target="../media/image62.pn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66.png"/><Relationship Id="rId6" Type="http://schemas.openxmlformats.org/officeDocument/2006/relationships/image" Target="../media/image6.svg"/><Relationship Id="rId5" Type="http://schemas.openxmlformats.org/officeDocument/2006/relationships/image" Target="../media/image5.png"/><Relationship Id="rId4" Type="http://schemas.microsoft.com/office/2007/relationships/hdphoto" Target="../media/hdphoto3.wdp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70.png"/><Relationship Id="rId1" Type="http://schemas.openxmlformats.org/officeDocument/2006/relationships/image" Target="../media/image69.png"/><Relationship Id="rId4" Type="http://schemas.openxmlformats.org/officeDocument/2006/relationships/image" Target="../media/image6.sv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2.png"/><Relationship Id="rId2" Type="http://schemas.openxmlformats.org/officeDocument/2006/relationships/image" Target="../media/image7.png"/><Relationship Id="rId1" Type="http://schemas.openxmlformats.org/officeDocument/2006/relationships/image" Target="../media/image71.png"/><Relationship Id="rId4" Type="http://schemas.openxmlformats.org/officeDocument/2006/relationships/image" Target="../media/image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1105366</xdr:colOff>
      <xdr:row>2</xdr:row>
      <xdr:rowOff>20351</xdr:rowOff>
    </xdr:from>
    <xdr:to>
      <xdr:col>12</xdr:col>
      <xdr:colOff>313733</xdr:colOff>
      <xdr:row>9</xdr:row>
      <xdr:rowOff>39929</xdr:rowOff>
    </xdr:to>
    <xdr:pic>
      <xdr:nvPicPr>
        <xdr:cNvPr id="2" name="Рисунок 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/>
        <a:srcRect l="1587" t="5291" r="4094" b="9050"/>
        <a:stretch/>
      </xdr:blipFill>
      <xdr:spPr>
        <a:xfrm>
          <a:off x="10713192" y="691242"/>
          <a:ext cx="2057584" cy="1841752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8</xdr:col>
      <xdr:colOff>803046</xdr:colOff>
      <xdr:row>2</xdr:row>
      <xdr:rowOff>82827</xdr:rowOff>
    </xdr:from>
    <xdr:to>
      <xdr:col>9</xdr:col>
      <xdr:colOff>853858</xdr:colOff>
      <xdr:row>9</xdr:row>
      <xdr:rowOff>97002</xdr:rowOff>
    </xdr:to>
    <xdr:pic>
      <xdr:nvPicPr>
        <xdr:cNvPr id="3" name="Рисунок 5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 rotWithShape="1">
        <a:blip xmlns:r="http://schemas.openxmlformats.org/officeDocument/2006/relationships" r:embed="rId2"/>
        <a:srcRect t="8267" b="2104"/>
        <a:stretch/>
      </xdr:blipFill>
      <xdr:spPr>
        <a:xfrm>
          <a:off x="9218176" y="753718"/>
          <a:ext cx="1243508" cy="1836349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90728</xdr:colOff>
      <xdr:row>2</xdr:row>
      <xdr:rowOff>294062</xdr:rowOff>
    </xdr:from>
    <xdr:to>
      <xdr:col>17</xdr:col>
      <xdr:colOff>542066</xdr:colOff>
      <xdr:row>7</xdr:row>
      <xdr:rowOff>121778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28956F4-63CC-4D96-963E-09BD87E55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407536" y="975466"/>
          <a:ext cx="1359876" cy="1287366"/>
        </a:xfrm>
        <a:prstGeom prst="rect">
          <a:avLst/>
        </a:prstGeom>
      </xdr:spPr>
    </xdr:pic>
    <xdr:clientData/>
  </xdr:twoCellAnchor>
  <xdr:twoCellAnchor editAs="oneCell">
    <xdr:from>
      <xdr:col>18</xdr:col>
      <xdr:colOff>163388</xdr:colOff>
      <xdr:row>2</xdr:row>
      <xdr:rowOff>298938</xdr:rowOff>
    </xdr:from>
    <xdr:to>
      <xdr:col>19</xdr:col>
      <xdr:colOff>608134</xdr:colOff>
      <xdr:row>7</xdr:row>
      <xdr:rowOff>109545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5513255F-06A4-4345-946A-F95CED59A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6213013" y="975213"/>
          <a:ext cx="1321045" cy="1259999"/>
        </a:xfrm>
        <a:prstGeom prst="rect">
          <a:avLst/>
        </a:prstGeom>
      </xdr:spPr>
    </xdr:pic>
    <xdr:clientData/>
  </xdr:twoCellAnchor>
  <xdr:twoCellAnchor editAs="oneCell">
    <xdr:from>
      <xdr:col>10</xdr:col>
      <xdr:colOff>40999</xdr:colOff>
      <xdr:row>1</xdr:row>
      <xdr:rowOff>54183</xdr:rowOff>
    </xdr:from>
    <xdr:to>
      <xdr:col>12</xdr:col>
      <xdr:colOff>276225</xdr:colOff>
      <xdr:row>1</xdr:row>
      <xdr:rowOff>479209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6EC07FE7-47C8-4586-93BA-6816D988D7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6"/>
            </a:ext>
          </a:extLst>
        </a:blip>
        <a:srcRect l="6526" t="20427" r="6350" b="21700"/>
        <a:stretch/>
      </xdr:blipFill>
      <xdr:spPr>
        <a:xfrm>
          <a:off x="10689949" y="197058"/>
          <a:ext cx="1921151" cy="425026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419100</xdr:colOff>
      <xdr:row>59</xdr:row>
      <xdr:rowOff>107672</xdr:rowOff>
    </xdr:from>
    <xdr:to>
      <xdr:col>4</xdr:col>
      <xdr:colOff>907774</xdr:colOff>
      <xdr:row>72</xdr:row>
      <xdr:rowOff>140803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863EFDE7-9B20-4AF1-90DA-C3A9341743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11092" t="17249" r="27595" b="42876"/>
        <a:stretch/>
      </xdr:blipFill>
      <xdr:spPr>
        <a:xfrm>
          <a:off x="3143250" y="16776422"/>
          <a:ext cx="1650724" cy="2138156"/>
        </a:xfrm>
        <a:prstGeom prst="rect">
          <a:avLst/>
        </a:prstGeom>
      </xdr:spPr>
    </xdr:pic>
    <xdr:clientData/>
  </xdr:twoCellAnchor>
  <xdr:twoCellAnchor editAs="oneCell">
    <xdr:from>
      <xdr:col>5</xdr:col>
      <xdr:colOff>100034</xdr:colOff>
      <xdr:row>59</xdr:row>
      <xdr:rowOff>154470</xdr:rowOff>
    </xdr:from>
    <xdr:to>
      <xdr:col>7</xdr:col>
      <xdr:colOff>642393</xdr:colOff>
      <xdr:row>72</xdr:row>
      <xdr:rowOff>154468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2007C83-51EA-48F0-86C0-403000C2EE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5534" t="9810"/>
        <a:stretch/>
      </xdr:blipFill>
      <xdr:spPr>
        <a:xfrm>
          <a:off x="5653109" y="17032770"/>
          <a:ext cx="2714059" cy="2105023"/>
        </a:xfrm>
        <a:prstGeom prst="rect">
          <a:avLst/>
        </a:prstGeom>
      </xdr:spPr>
    </xdr:pic>
    <xdr:clientData/>
  </xdr:twoCellAnchor>
  <xdr:twoCellAnchor editAs="oneCell">
    <xdr:from>
      <xdr:col>1</xdr:col>
      <xdr:colOff>149917</xdr:colOff>
      <xdr:row>59</xdr:row>
      <xdr:rowOff>12839</xdr:rowOff>
    </xdr:from>
    <xdr:to>
      <xdr:col>2</xdr:col>
      <xdr:colOff>1260522</xdr:colOff>
      <xdr:row>72</xdr:row>
      <xdr:rowOff>141634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A9E54039-7285-4E03-9F1D-BE32C6063B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t="5239" b="4390"/>
        <a:stretch/>
      </xdr:blipFill>
      <xdr:spPr>
        <a:xfrm>
          <a:off x="302317" y="16891139"/>
          <a:ext cx="2196455" cy="2233820"/>
        </a:xfrm>
        <a:prstGeom prst="rect">
          <a:avLst/>
        </a:prstGeom>
      </xdr:spPr>
    </xdr:pic>
    <xdr:clientData/>
  </xdr:twoCellAnchor>
  <xdr:twoCellAnchor editAs="oneCell">
    <xdr:from>
      <xdr:col>8</xdr:col>
      <xdr:colOff>421584</xdr:colOff>
      <xdr:row>59</xdr:row>
      <xdr:rowOff>70038</xdr:rowOff>
    </xdr:from>
    <xdr:to>
      <xdr:col>9</xdr:col>
      <xdr:colOff>1104900</xdr:colOff>
      <xdr:row>72</xdr:row>
      <xdr:rowOff>111708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81112354-1F14-42B1-A5EC-287E2BFBE3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7332" b="2014"/>
        <a:stretch/>
      </xdr:blipFill>
      <xdr:spPr>
        <a:xfrm>
          <a:off x="8851209" y="16738788"/>
          <a:ext cx="1873941" cy="2146695"/>
        </a:xfrm>
        <a:prstGeom prst="rect">
          <a:avLst/>
        </a:prstGeom>
      </xdr:spPr>
    </xdr:pic>
    <xdr:clientData/>
  </xdr:twoCellAnchor>
  <xdr:twoCellAnchor editAs="oneCell">
    <xdr:from>
      <xdr:col>10</xdr:col>
      <xdr:colOff>76200</xdr:colOff>
      <xdr:row>60</xdr:row>
      <xdr:rowOff>142874</xdr:rowOff>
    </xdr:from>
    <xdr:to>
      <xdr:col>12</xdr:col>
      <xdr:colOff>347870</xdr:colOff>
      <xdr:row>70</xdr:row>
      <xdr:rowOff>76199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CD7A2CC6-6F4E-4189-A69E-07D481811D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145" t="4306" r="5571" b="5927"/>
        <a:stretch/>
      </xdr:blipFill>
      <xdr:spPr>
        <a:xfrm>
          <a:off x="10868025" y="17183099"/>
          <a:ext cx="1957595" cy="155257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830038</xdr:colOff>
      <xdr:row>2</xdr:row>
      <xdr:rowOff>61232</xdr:rowOff>
    </xdr:from>
    <xdr:to>
      <xdr:col>11</xdr:col>
      <xdr:colOff>258536</xdr:colOff>
      <xdr:row>8</xdr:row>
      <xdr:rowOff>43223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613FC8D0-AE8B-4103-A379-BB436B0AE8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9428" r="14575"/>
        <a:stretch/>
      </xdr:blipFill>
      <xdr:spPr>
        <a:xfrm>
          <a:off x="9831163" y="734786"/>
          <a:ext cx="1360712" cy="1961830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816429</xdr:colOff>
      <xdr:row>1</xdr:row>
      <xdr:rowOff>34018</xdr:rowOff>
    </xdr:from>
    <xdr:to>
      <xdr:col>12</xdr:col>
      <xdr:colOff>217714</xdr:colOff>
      <xdr:row>1</xdr:row>
      <xdr:rowOff>496661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13189E4E-FD95-405E-966B-16516A892B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rcRect l="6526" t="20427" r="6350" b="21700"/>
        <a:stretch/>
      </xdr:blipFill>
      <xdr:spPr>
        <a:xfrm>
          <a:off x="9212036" y="176893"/>
          <a:ext cx="2088696" cy="46264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383635</xdr:colOff>
      <xdr:row>2</xdr:row>
      <xdr:rowOff>40969</xdr:rowOff>
    </xdr:from>
    <xdr:to>
      <xdr:col>9</xdr:col>
      <xdr:colOff>539156</xdr:colOff>
      <xdr:row>8</xdr:row>
      <xdr:rowOff>128846</xdr:rowOff>
    </xdr:to>
    <xdr:pic>
      <xdr:nvPicPr>
        <xdr:cNvPr id="2" name="Рисунок 3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/>
      </xdr:nvPicPr>
      <xdr:blipFill>
        <a:blip xmlns:r="http://schemas.openxmlformats.org/officeDocument/2006/relationships" r:embed="rId1"/>
        <a:srcRect t="8255" b="4242"/>
        <a:stretch/>
      </xdr:blipFill>
      <xdr:spPr>
        <a:xfrm>
          <a:off x="8619097" y="715046"/>
          <a:ext cx="1320501" cy="18903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615754</xdr:colOff>
      <xdr:row>2</xdr:row>
      <xdr:rowOff>82825</xdr:rowOff>
    </xdr:from>
    <xdr:to>
      <xdr:col>12</xdr:col>
      <xdr:colOff>384294</xdr:colOff>
      <xdr:row>8</xdr:row>
      <xdr:rowOff>110222</xdr:rowOff>
    </xdr:to>
    <xdr:pic>
      <xdr:nvPicPr>
        <xdr:cNvPr id="3" name="Рисунок 5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/>
      </xdr:nvPicPr>
      <xdr:blipFill>
        <a:blip xmlns:r="http://schemas.openxmlformats.org/officeDocument/2006/relationships" r:embed="rId2"/>
        <a:srcRect t="5298" b="10118"/>
        <a:stretch/>
      </xdr:blipFill>
      <xdr:spPr>
        <a:xfrm>
          <a:off x="10016196" y="756902"/>
          <a:ext cx="2171771" cy="18298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543478</xdr:colOff>
      <xdr:row>1</xdr:row>
      <xdr:rowOff>33776</xdr:rowOff>
    </xdr:from>
    <xdr:to>
      <xdr:col>12</xdr:col>
      <xdr:colOff>67660</xdr:colOff>
      <xdr:row>1</xdr:row>
      <xdr:rowOff>458802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4B623877-5583-40EA-A4C0-EE107D16FD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rcRect l="6526" t="20427" r="6350" b="21700"/>
        <a:stretch/>
      </xdr:blipFill>
      <xdr:spPr>
        <a:xfrm>
          <a:off x="9442549" y="176651"/>
          <a:ext cx="1921151" cy="425026"/>
        </a:xfrm>
        <a:prstGeom prst="rect">
          <a:avLst/>
        </a:prstGeom>
      </xdr:spPr>
    </xdr:pic>
    <xdr:clientData/>
  </xdr:twoCellAnchor>
  <xdr:twoCellAnchor editAs="oneCell">
    <xdr:from>
      <xdr:col>4</xdr:col>
      <xdr:colOff>1057170</xdr:colOff>
      <xdr:row>30</xdr:row>
      <xdr:rowOff>908</xdr:rowOff>
    </xdr:from>
    <xdr:to>
      <xdr:col>6</xdr:col>
      <xdr:colOff>399180</xdr:colOff>
      <xdr:row>43</xdr:row>
      <xdr:rowOff>34039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1599D3E-3BA3-4A20-8330-54EB773167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1092" t="17249" r="27595" b="42876"/>
        <a:stretch/>
      </xdr:blipFill>
      <xdr:spPr>
        <a:xfrm>
          <a:off x="4149132" y="8580735"/>
          <a:ext cx="1649990" cy="2128631"/>
        </a:xfrm>
        <a:prstGeom prst="rect">
          <a:avLst/>
        </a:prstGeom>
      </xdr:spPr>
    </xdr:pic>
    <xdr:clientData/>
  </xdr:twoCellAnchor>
  <xdr:twoCellAnchor editAs="oneCell">
    <xdr:from>
      <xdr:col>1</xdr:col>
      <xdr:colOff>271096</xdr:colOff>
      <xdr:row>29</xdr:row>
      <xdr:rowOff>114684</xdr:rowOff>
    </xdr:from>
    <xdr:to>
      <xdr:col>3</xdr:col>
      <xdr:colOff>305376</xdr:colOff>
      <xdr:row>43</xdr:row>
      <xdr:rowOff>81554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97E3EF5-9BCA-4203-8739-27C2A335D2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t="5239" b="4390"/>
        <a:stretch/>
      </xdr:blipFill>
      <xdr:spPr>
        <a:xfrm>
          <a:off x="417634" y="8533319"/>
          <a:ext cx="2195723" cy="2223562"/>
        </a:xfrm>
        <a:prstGeom prst="rect">
          <a:avLst/>
        </a:prstGeom>
      </xdr:spPr>
    </xdr:pic>
    <xdr:clientData/>
  </xdr:twoCellAnchor>
  <xdr:twoCellAnchor editAs="oneCell">
    <xdr:from>
      <xdr:col>7</xdr:col>
      <xdr:colOff>236555</xdr:colOff>
      <xdr:row>30</xdr:row>
      <xdr:rowOff>909</xdr:rowOff>
    </xdr:from>
    <xdr:to>
      <xdr:col>8</xdr:col>
      <xdr:colOff>1084726</xdr:colOff>
      <xdr:row>43</xdr:row>
      <xdr:rowOff>52104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8AC7F5E0-7A69-4EF7-8331-5675B48C9B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t="7332" b="2014"/>
        <a:stretch/>
      </xdr:blipFill>
      <xdr:spPr>
        <a:xfrm>
          <a:off x="7446247" y="8580736"/>
          <a:ext cx="1873941" cy="2146695"/>
        </a:xfrm>
        <a:prstGeom prst="rect">
          <a:avLst/>
        </a:prstGeom>
      </xdr:spPr>
    </xdr:pic>
    <xdr:clientData/>
  </xdr:twoCellAnchor>
  <xdr:twoCellAnchor editAs="oneCell">
    <xdr:from>
      <xdr:col>9</xdr:col>
      <xdr:colOff>412404</xdr:colOff>
      <xdr:row>31</xdr:row>
      <xdr:rowOff>125467</xdr:rowOff>
    </xdr:from>
    <xdr:to>
      <xdr:col>11</xdr:col>
      <xdr:colOff>722705</xdr:colOff>
      <xdr:row>41</xdr:row>
      <xdr:rowOff>66119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84384337-710D-4868-BFFF-FD470C3F1B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145" t="4306" r="5571" b="5927"/>
        <a:stretch/>
      </xdr:blipFill>
      <xdr:spPr>
        <a:xfrm>
          <a:off x="9812846" y="8866486"/>
          <a:ext cx="1957595" cy="155257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4779</xdr:colOff>
      <xdr:row>2</xdr:row>
      <xdr:rowOff>119339</xdr:rowOff>
    </xdr:from>
    <xdr:to>
      <xdr:col>9</xdr:col>
      <xdr:colOff>165653</xdr:colOff>
      <xdr:row>8</xdr:row>
      <xdr:rowOff>1</xdr:rowOff>
    </xdr:to>
    <xdr:pic>
      <xdr:nvPicPr>
        <xdr:cNvPr id="5" name="Рисунок 47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/>
      </xdr:nvPicPr>
      <xdr:blipFill>
        <a:blip xmlns:r="http://schemas.openxmlformats.org/officeDocument/2006/relationships" r:embed="rId1"/>
        <a:srcRect l="18511" t="10581" r="14349" b="8532"/>
        <a:stretch/>
      </xdr:blipFill>
      <xdr:spPr>
        <a:xfrm>
          <a:off x="8834040" y="781948"/>
          <a:ext cx="1229330" cy="147920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642822</xdr:colOff>
      <xdr:row>2</xdr:row>
      <xdr:rowOff>6073</xdr:rowOff>
    </xdr:from>
    <xdr:to>
      <xdr:col>12</xdr:col>
      <xdr:colOff>182382</xdr:colOff>
      <xdr:row>8</xdr:row>
      <xdr:rowOff>44725</xdr:rowOff>
    </xdr:to>
    <xdr:pic>
      <xdr:nvPicPr>
        <xdr:cNvPr id="4" name="Рисунок 5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/>
      </xdr:nvPicPr>
      <xdr:blipFill>
        <a:blip xmlns:r="http://schemas.openxmlformats.org/officeDocument/2006/relationships" r:embed="rId2"/>
        <a:srcRect l="9804" t="12694" r="11981" b="14333"/>
        <a:stretch/>
      </xdr:blipFill>
      <xdr:spPr>
        <a:xfrm>
          <a:off x="10540539" y="668682"/>
          <a:ext cx="1808995" cy="163719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586153</xdr:colOff>
      <xdr:row>1</xdr:row>
      <xdr:rowOff>36634</xdr:rowOff>
    </xdr:from>
    <xdr:to>
      <xdr:col>12</xdr:col>
      <xdr:colOff>235958</xdr:colOff>
      <xdr:row>1</xdr:row>
      <xdr:rowOff>461660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48BA9BBC-F64F-4B43-BDA4-CAF4557A31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rcRect l="6526" t="20427" r="6350" b="21700"/>
        <a:stretch/>
      </xdr:blipFill>
      <xdr:spPr>
        <a:xfrm>
          <a:off x="10133134" y="168519"/>
          <a:ext cx="1921151" cy="425026"/>
        </a:xfrm>
        <a:prstGeom prst="rect">
          <a:avLst/>
        </a:prstGeom>
      </xdr:spPr>
    </xdr:pic>
    <xdr:clientData/>
  </xdr:twoCellAnchor>
  <xdr:twoCellAnchor editAs="oneCell">
    <xdr:from>
      <xdr:col>16</xdr:col>
      <xdr:colOff>32112</xdr:colOff>
      <xdr:row>2</xdr:row>
      <xdr:rowOff>191486</xdr:rowOff>
    </xdr:from>
    <xdr:to>
      <xdr:col>17</xdr:col>
      <xdr:colOff>655633</xdr:colOff>
      <xdr:row>7</xdr:row>
      <xdr:rowOff>55231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91DC8E6C-03AE-4796-B4FF-5D5B24A39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231689" y="858236"/>
          <a:ext cx="1363540" cy="1277841"/>
        </a:xfrm>
        <a:prstGeom prst="rect">
          <a:avLst/>
        </a:prstGeom>
      </xdr:spPr>
    </xdr:pic>
    <xdr:clientData/>
  </xdr:twoCellAnchor>
  <xdr:twoCellAnchor editAs="oneCell">
    <xdr:from>
      <xdr:col>18</xdr:col>
      <xdr:colOff>46157</xdr:colOff>
      <xdr:row>2</xdr:row>
      <xdr:rowOff>233315</xdr:rowOff>
    </xdr:from>
    <xdr:to>
      <xdr:col>19</xdr:col>
      <xdr:colOff>641837</xdr:colOff>
      <xdr:row>7</xdr:row>
      <xdr:rowOff>79951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65584E8-0CD8-4132-AA89-0FD671F4F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725135" y="895924"/>
          <a:ext cx="1332832" cy="1254679"/>
        </a:xfrm>
        <a:prstGeom prst="rect">
          <a:avLst/>
        </a:prstGeom>
      </xdr:spPr>
    </xdr:pic>
    <xdr:clientData/>
  </xdr:twoCellAnchor>
  <xdr:twoCellAnchor editAs="oneCell">
    <xdr:from>
      <xdr:col>6</xdr:col>
      <xdr:colOff>63324</xdr:colOff>
      <xdr:row>54</xdr:row>
      <xdr:rowOff>157369</xdr:rowOff>
    </xdr:from>
    <xdr:to>
      <xdr:col>7</xdr:col>
      <xdr:colOff>612914</xdr:colOff>
      <xdr:row>62</xdr:row>
      <xdr:rowOff>193365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7AD5D72-0B7C-4B76-BA19-E4EBCDBE54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t="5239" b="4390"/>
        <a:stretch/>
      </xdr:blipFill>
      <xdr:spPr>
        <a:xfrm>
          <a:off x="6565172" y="15728673"/>
          <a:ext cx="2090155" cy="217290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72761</xdr:colOff>
      <xdr:row>2</xdr:row>
      <xdr:rowOff>47091</xdr:rowOff>
    </xdr:from>
    <xdr:to>
      <xdr:col>8</xdr:col>
      <xdr:colOff>140081</xdr:colOff>
      <xdr:row>8</xdr:row>
      <xdr:rowOff>118767</xdr:rowOff>
    </xdr:to>
    <xdr:pic>
      <xdr:nvPicPr>
        <xdr:cNvPr id="6" name="Рисунок 3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/>
      </xdr:nvPicPr>
      <xdr:blipFill>
        <a:blip xmlns:r="http://schemas.openxmlformats.org/officeDocument/2006/relationships" r:embed="rId1"/>
        <a:srcRect t="3181" b="2772"/>
        <a:stretch/>
      </xdr:blipFill>
      <xdr:spPr>
        <a:xfrm>
          <a:off x="7679154" y="713841"/>
          <a:ext cx="1230731" cy="1881426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8</xdr:col>
      <xdr:colOff>601524</xdr:colOff>
      <xdr:row>2</xdr:row>
      <xdr:rowOff>33484</xdr:rowOff>
    </xdr:from>
    <xdr:to>
      <xdr:col>11</xdr:col>
      <xdr:colOff>190805</xdr:colOff>
      <xdr:row>8</xdr:row>
      <xdr:rowOff>72400</xdr:rowOff>
    </xdr:to>
    <xdr:pic>
      <xdr:nvPicPr>
        <xdr:cNvPr id="7" name="Рисунок 5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/>
      </xdr:nvPicPr>
      <xdr:blipFill>
        <a:blip xmlns:r="http://schemas.openxmlformats.org/officeDocument/2006/relationships" r:embed="rId2"/>
        <a:srcRect l="6797" t="4888" r="5444" b="11557"/>
        <a:stretch/>
      </xdr:blipFill>
      <xdr:spPr>
        <a:xfrm>
          <a:off x="9371328" y="700234"/>
          <a:ext cx="1929709" cy="1848666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8</xdr:col>
      <xdr:colOff>605517</xdr:colOff>
      <xdr:row>1</xdr:row>
      <xdr:rowOff>40821</xdr:rowOff>
    </xdr:from>
    <xdr:to>
      <xdr:col>11</xdr:col>
      <xdr:colOff>186240</xdr:colOff>
      <xdr:row>1</xdr:row>
      <xdr:rowOff>465847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13513260-02B6-47CC-9C3B-3B0363ABE7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rcRect l="6526" t="20427" r="6350" b="21700"/>
        <a:stretch/>
      </xdr:blipFill>
      <xdr:spPr>
        <a:xfrm>
          <a:off x="9375321" y="183696"/>
          <a:ext cx="1921151" cy="425026"/>
        </a:xfrm>
        <a:prstGeom prst="rect">
          <a:avLst/>
        </a:prstGeom>
      </xdr:spPr>
    </xdr:pic>
    <xdr:clientData/>
  </xdr:twoCellAnchor>
  <xdr:twoCellAnchor editAs="oneCell">
    <xdr:from>
      <xdr:col>15</xdr:col>
      <xdr:colOff>42579</xdr:colOff>
      <xdr:row>2</xdr:row>
      <xdr:rowOff>381000</xdr:rowOff>
    </xdr:from>
    <xdr:to>
      <xdr:col>16</xdr:col>
      <xdr:colOff>601189</xdr:colOff>
      <xdr:row>6</xdr:row>
      <xdr:rowOff>153935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9B136EDB-E5A9-47AE-B9F7-D32D5D8CD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289133" y="1047750"/>
          <a:ext cx="1279789" cy="1201685"/>
        </a:xfrm>
        <a:prstGeom prst="rect">
          <a:avLst/>
        </a:prstGeom>
      </xdr:spPr>
    </xdr:pic>
    <xdr:clientData/>
  </xdr:twoCellAnchor>
  <xdr:twoCellAnchor editAs="oneCell">
    <xdr:from>
      <xdr:col>17</xdr:col>
      <xdr:colOff>13711</xdr:colOff>
      <xdr:row>2</xdr:row>
      <xdr:rowOff>379441</xdr:rowOff>
    </xdr:from>
    <xdr:to>
      <xdr:col>18</xdr:col>
      <xdr:colOff>578303</xdr:colOff>
      <xdr:row>6</xdr:row>
      <xdr:rowOff>160540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923DED93-DD0A-485B-9D63-1CF28B457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4689015" y="1046191"/>
          <a:ext cx="1272164" cy="1209849"/>
        </a:xfrm>
        <a:prstGeom prst="rect">
          <a:avLst/>
        </a:prstGeom>
      </xdr:spPr>
    </xdr:pic>
    <xdr:clientData/>
  </xdr:twoCellAnchor>
  <xdr:twoCellAnchor editAs="oneCell">
    <xdr:from>
      <xdr:col>3</xdr:col>
      <xdr:colOff>312965</xdr:colOff>
      <xdr:row>54</xdr:row>
      <xdr:rowOff>162100</xdr:rowOff>
    </xdr:from>
    <xdr:to>
      <xdr:col>4</xdr:col>
      <xdr:colOff>287289</xdr:colOff>
      <xdr:row>68</xdr:row>
      <xdr:rowOff>31945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43672E3C-A579-4218-B468-2CE67B0F62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11092" t="17249" r="27595" b="42876"/>
        <a:stretch/>
      </xdr:blipFill>
      <xdr:spPr>
        <a:xfrm>
          <a:off x="3279322" y="15354475"/>
          <a:ext cx="1648003" cy="2155845"/>
        </a:xfrm>
        <a:prstGeom prst="rect">
          <a:avLst/>
        </a:prstGeom>
      </xdr:spPr>
    </xdr:pic>
    <xdr:clientData/>
  </xdr:twoCellAnchor>
  <xdr:twoCellAnchor editAs="oneCell">
    <xdr:from>
      <xdr:col>1</xdr:col>
      <xdr:colOff>84603</xdr:colOff>
      <xdr:row>54</xdr:row>
      <xdr:rowOff>136665</xdr:rowOff>
    </xdr:from>
    <xdr:to>
      <xdr:col>2</xdr:col>
      <xdr:colOff>1166633</xdr:colOff>
      <xdr:row>68</xdr:row>
      <xdr:rowOff>103535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51ADB8C7-A5B0-4D48-BDA6-D3B9EECA3C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t="5239" b="4390"/>
        <a:stretch/>
      </xdr:blipFill>
      <xdr:spPr>
        <a:xfrm>
          <a:off x="227478" y="15329040"/>
          <a:ext cx="2197816" cy="2252870"/>
        </a:xfrm>
        <a:prstGeom prst="rect">
          <a:avLst/>
        </a:prstGeom>
      </xdr:spPr>
    </xdr:pic>
    <xdr:clientData/>
  </xdr:twoCellAnchor>
  <xdr:twoCellAnchor editAs="oneCell">
    <xdr:from>
      <xdr:col>5</xdr:col>
      <xdr:colOff>877660</xdr:colOff>
      <xdr:row>54</xdr:row>
      <xdr:rowOff>129268</xdr:rowOff>
    </xdr:from>
    <xdr:to>
      <xdr:col>7</xdr:col>
      <xdr:colOff>404369</xdr:colOff>
      <xdr:row>67</xdr:row>
      <xdr:rowOff>153249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BB0E3FDB-388A-4473-B965-939BF8F93D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t="7332" b="2014"/>
        <a:stretch/>
      </xdr:blipFill>
      <xdr:spPr>
        <a:xfrm>
          <a:off x="6136821" y="15321643"/>
          <a:ext cx="1873941" cy="2146695"/>
        </a:xfrm>
        <a:prstGeom prst="rect">
          <a:avLst/>
        </a:prstGeom>
      </xdr:spPr>
    </xdr:pic>
    <xdr:clientData/>
  </xdr:twoCellAnchor>
  <xdr:twoCellAnchor editAs="oneCell">
    <xdr:from>
      <xdr:col>8</xdr:col>
      <xdr:colOff>265339</xdr:colOff>
      <xdr:row>56</xdr:row>
      <xdr:rowOff>13608</xdr:rowOff>
    </xdr:from>
    <xdr:to>
      <xdr:col>10</xdr:col>
      <xdr:colOff>637702</xdr:colOff>
      <xdr:row>65</xdr:row>
      <xdr:rowOff>96611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C0999546-D76C-4213-92BE-741ADB0525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145" t="4306" r="5571" b="5927"/>
        <a:stretch/>
      </xdr:blipFill>
      <xdr:spPr>
        <a:xfrm>
          <a:off x="9035143" y="15532554"/>
          <a:ext cx="1957595" cy="155257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408089</xdr:colOff>
      <xdr:row>2</xdr:row>
      <xdr:rowOff>66261</xdr:rowOff>
    </xdr:from>
    <xdr:to>
      <xdr:col>16</xdr:col>
      <xdr:colOff>579783</xdr:colOff>
      <xdr:row>8</xdr:row>
      <xdr:rowOff>100450</xdr:rowOff>
    </xdr:to>
    <xdr:pic>
      <xdr:nvPicPr>
        <xdr:cNvPr id="10" name="Рисунок 5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/>
      </xdr:nvPicPr>
      <xdr:blipFill>
        <a:blip xmlns:r="http://schemas.openxmlformats.org/officeDocument/2006/relationships" r:embed="rId1"/>
        <a:srcRect t="10782" b="13746"/>
        <a:stretch/>
      </xdr:blipFill>
      <xdr:spPr>
        <a:xfrm rot="10800000">
          <a:off x="10496306" y="720587"/>
          <a:ext cx="1935890" cy="1533341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21</xdr:col>
      <xdr:colOff>444809</xdr:colOff>
      <xdr:row>2</xdr:row>
      <xdr:rowOff>33131</xdr:rowOff>
    </xdr:from>
    <xdr:to>
      <xdr:col>25</xdr:col>
      <xdr:colOff>157370</xdr:colOff>
      <xdr:row>8</xdr:row>
      <xdr:rowOff>98996</xdr:rowOff>
    </xdr:to>
    <xdr:pic>
      <xdr:nvPicPr>
        <xdr:cNvPr id="8" name="Рисунок 2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/>
      </xdr:nvPicPr>
      <xdr:blipFill>
        <a:blip xmlns:r="http://schemas.openxmlformats.org/officeDocument/2006/relationships" r:embed="rId2"/>
        <a:srcRect l="30526" t="26205" r="29417" b="34994"/>
        <a:stretch/>
      </xdr:blipFill>
      <xdr:spPr>
        <a:xfrm>
          <a:off x="15767635" y="687457"/>
          <a:ext cx="3009039" cy="1565017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8</xdr:col>
      <xdr:colOff>651374</xdr:colOff>
      <xdr:row>2</xdr:row>
      <xdr:rowOff>33131</xdr:rowOff>
    </xdr:from>
    <xdr:to>
      <xdr:col>13</xdr:col>
      <xdr:colOff>944215</xdr:colOff>
      <xdr:row>8</xdr:row>
      <xdr:rowOff>217843</xdr:rowOff>
    </xdr:to>
    <xdr:pic>
      <xdr:nvPicPr>
        <xdr:cNvPr id="9" name="Рисунок 3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/>
      </xdr:nvPicPr>
      <xdr:blipFill>
        <a:blip xmlns:r="http://schemas.openxmlformats.org/officeDocument/2006/relationships" r:embed="rId3"/>
        <a:srcRect l="13753" t="3694" r="10654" b="6943"/>
        <a:stretch/>
      </xdr:blipFill>
      <xdr:spPr>
        <a:xfrm rot="10800000">
          <a:off x="8602678" y="687457"/>
          <a:ext cx="1452407" cy="1683864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875004</xdr:colOff>
      <xdr:row>1</xdr:row>
      <xdr:rowOff>57977</xdr:rowOff>
    </xdr:from>
    <xdr:to>
      <xdr:col>17</xdr:col>
      <xdr:colOff>278242</xdr:colOff>
      <xdr:row>1</xdr:row>
      <xdr:rowOff>483003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A5AE8E59-FB35-4792-BB9B-A4A58B2D9B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5"/>
            </a:ext>
          </a:extLst>
        </a:blip>
        <a:srcRect l="6526" t="20427" r="6350" b="21700"/>
        <a:stretch/>
      </xdr:blipFill>
      <xdr:spPr>
        <a:xfrm>
          <a:off x="10938374" y="190499"/>
          <a:ext cx="1921151" cy="425026"/>
        </a:xfrm>
        <a:prstGeom prst="rect">
          <a:avLst/>
        </a:prstGeom>
      </xdr:spPr>
    </xdr:pic>
    <xdr:clientData/>
  </xdr:twoCellAnchor>
  <xdr:twoCellAnchor editAs="oneCell">
    <xdr:from>
      <xdr:col>19</xdr:col>
      <xdr:colOff>704022</xdr:colOff>
      <xdr:row>2</xdr:row>
      <xdr:rowOff>190501</xdr:rowOff>
    </xdr:from>
    <xdr:to>
      <xdr:col>20</xdr:col>
      <xdr:colOff>423060</xdr:colOff>
      <xdr:row>8</xdr:row>
      <xdr:rowOff>145377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C9E6D6E5-7C0C-479D-8B0E-6475A3DA8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31348" y="844827"/>
          <a:ext cx="712951" cy="1454028"/>
        </a:xfrm>
        <a:prstGeom prst="rect">
          <a:avLst/>
        </a:prstGeom>
      </xdr:spPr>
    </xdr:pic>
    <xdr:clientData/>
  </xdr:twoCellAnchor>
  <xdr:twoCellAnchor editAs="oneCell">
    <xdr:from>
      <xdr:col>29</xdr:col>
      <xdr:colOff>82446</xdr:colOff>
      <xdr:row>2</xdr:row>
      <xdr:rowOff>120128</xdr:rowOff>
    </xdr:from>
    <xdr:to>
      <xdr:col>30</xdr:col>
      <xdr:colOff>664236</xdr:colOff>
      <xdr:row>7</xdr:row>
      <xdr:rowOff>79123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B9D7A25-75A7-4B11-9712-224C2CD3F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0441098" y="774454"/>
          <a:ext cx="1360355" cy="1267647"/>
        </a:xfrm>
        <a:prstGeom prst="rect">
          <a:avLst/>
        </a:prstGeom>
      </xdr:spPr>
    </xdr:pic>
    <xdr:clientData/>
  </xdr:twoCellAnchor>
  <xdr:twoCellAnchor editAs="oneCell">
    <xdr:from>
      <xdr:col>31</xdr:col>
      <xdr:colOff>121974</xdr:colOff>
      <xdr:row>2</xdr:row>
      <xdr:rowOff>125002</xdr:rowOff>
    </xdr:from>
    <xdr:to>
      <xdr:col>32</xdr:col>
      <xdr:colOff>536073</xdr:colOff>
      <xdr:row>7</xdr:row>
      <xdr:rowOff>66888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FF43B77-7F38-4979-9714-29134A3FB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2021191" y="779328"/>
          <a:ext cx="1325186" cy="1250538"/>
        </a:xfrm>
        <a:prstGeom prst="rect">
          <a:avLst/>
        </a:prstGeom>
      </xdr:spPr>
    </xdr:pic>
    <xdr:clientData/>
  </xdr:twoCellAnchor>
  <xdr:twoCellAnchor editAs="oneCell">
    <xdr:from>
      <xdr:col>6</xdr:col>
      <xdr:colOff>480391</xdr:colOff>
      <xdr:row>63</xdr:row>
      <xdr:rowOff>76184</xdr:rowOff>
    </xdr:from>
    <xdr:to>
      <xdr:col>8</xdr:col>
      <xdr:colOff>525893</xdr:colOff>
      <xdr:row>71</xdr:row>
      <xdr:rowOff>215348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EA8B314-A6C5-4790-BA04-36E13FAAAD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t="5239" b="4390"/>
        <a:stretch/>
      </xdr:blipFill>
      <xdr:spPr>
        <a:xfrm>
          <a:off x="6319630" y="17295727"/>
          <a:ext cx="2157567" cy="2276078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232685</xdr:colOff>
      <xdr:row>2</xdr:row>
      <xdr:rowOff>161192</xdr:rowOff>
    </xdr:from>
    <xdr:to>
      <xdr:col>12</xdr:col>
      <xdr:colOff>161193</xdr:colOff>
      <xdr:row>7</xdr:row>
      <xdr:rowOff>112195</xdr:rowOff>
    </xdr:to>
    <xdr:pic>
      <xdr:nvPicPr>
        <xdr:cNvPr id="11" name="Рисунок 2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/>
      </xdr:nvPicPr>
      <xdr:blipFill>
        <a:blip xmlns:r="http://schemas.openxmlformats.org/officeDocument/2006/relationships" r:embed="rId1"/>
        <a:srcRect l="51655" t="34479" r="34367" b="14074"/>
        <a:stretch/>
      </xdr:blipFill>
      <xdr:spPr>
        <a:xfrm>
          <a:off x="10820089" y="842596"/>
          <a:ext cx="624566" cy="1343118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12</xdr:col>
      <xdr:colOff>307539</xdr:colOff>
      <xdr:row>2</xdr:row>
      <xdr:rowOff>95248</xdr:rowOff>
    </xdr:from>
    <xdr:to>
      <xdr:col>13</xdr:col>
      <xdr:colOff>146537</xdr:colOff>
      <xdr:row>7</xdr:row>
      <xdr:rowOff>104576</xdr:rowOff>
    </xdr:to>
    <xdr:pic>
      <xdr:nvPicPr>
        <xdr:cNvPr id="12" name="Рисунок 7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/>
      </xdr:nvPicPr>
      <xdr:blipFill>
        <a:blip xmlns:r="http://schemas.openxmlformats.org/officeDocument/2006/relationships" r:embed="rId1"/>
        <a:srcRect l="24744" t="33716" r="62479" b="13612"/>
        <a:stretch/>
      </xdr:blipFill>
      <xdr:spPr>
        <a:xfrm>
          <a:off x="11591001" y="776652"/>
          <a:ext cx="593671" cy="1401443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10</xdr:col>
      <xdr:colOff>225416</xdr:colOff>
      <xdr:row>2</xdr:row>
      <xdr:rowOff>168518</xdr:rowOff>
    </xdr:from>
    <xdr:to>
      <xdr:col>11</xdr:col>
      <xdr:colOff>73269</xdr:colOff>
      <xdr:row>7</xdr:row>
      <xdr:rowOff>129243</xdr:rowOff>
    </xdr:to>
    <xdr:pic>
      <xdr:nvPicPr>
        <xdr:cNvPr id="13" name="Рисунок 10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/>
      </xdr:nvPicPr>
      <xdr:blipFill>
        <a:blip xmlns:r="http://schemas.openxmlformats.org/officeDocument/2006/relationships" r:embed="rId1"/>
        <a:srcRect l="38728" t="34210" r="47692" b="13094"/>
        <a:stretch/>
      </xdr:blipFill>
      <xdr:spPr>
        <a:xfrm>
          <a:off x="10072801" y="849922"/>
          <a:ext cx="587872" cy="1352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8</xdr:col>
      <xdr:colOff>468923</xdr:colOff>
      <xdr:row>2</xdr:row>
      <xdr:rowOff>14653</xdr:rowOff>
    </xdr:from>
    <xdr:to>
      <xdr:col>8</xdr:col>
      <xdr:colOff>1037324</xdr:colOff>
      <xdr:row>8</xdr:row>
      <xdr:rowOff>62419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A6AFDBB9-9D72-4E79-9E9E-B968E691A4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5624"/>
        <a:stretch/>
      </xdr:blipFill>
      <xdr:spPr>
        <a:xfrm>
          <a:off x="9239250" y="696057"/>
          <a:ext cx="568401" cy="1630381"/>
        </a:xfrm>
        <a:prstGeom prst="rect">
          <a:avLst/>
        </a:prstGeom>
      </xdr:spPr>
    </xdr:pic>
    <xdr:clientData/>
  </xdr:twoCellAnchor>
  <xdr:twoCellAnchor editAs="oneCell">
    <xdr:from>
      <xdr:col>7</xdr:col>
      <xdr:colOff>183173</xdr:colOff>
      <xdr:row>18</xdr:row>
      <xdr:rowOff>278423</xdr:rowOff>
    </xdr:from>
    <xdr:to>
      <xdr:col>11</xdr:col>
      <xdr:colOff>447586</xdr:colOff>
      <xdr:row>31</xdr:row>
      <xdr:rowOff>44767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F03DE5B3-06D8-4F74-8D1C-2DD41AAEE6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70077" y="5802923"/>
          <a:ext cx="2938740" cy="3048805"/>
        </a:xfrm>
        <a:prstGeom prst="rect">
          <a:avLst/>
        </a:prstGeom>
      </xdr:spPr>
    </xdr:pic>
    <xdr:clientData/>
  </xdr:twoCellAnchor>
  <xdr:twoCellAnchor editAs="oneCell">
    <xdr:from>
      <xdr:col>10</xdr:col>
      <xdr:colOff>402980</xdr:colOff>
      <xdr:row>1</xdr:row>
      <xdr:rowOff>58616</xdr:rowOff>
    </xdr:from>
    <xdr:to>
      <xdr:col>13</xdr:col>
      <xdr:colOff>133381</xdr:colOff>
      <xdr:row>1</xdr:row>
      <xdr:rowOff>483642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168AA0-3BCD-4E31-9117-1E16F90816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5"/>
            </a:ext>
          </a:extLst>
        </a:blip>
        <a:srcRect l="6526" t="20427" r="6350" b="21700"/>
        <a:stretch/>
      </xdr:blipFill>
      <xdr:spPr>
        <a:xfrm>
          <a:off x="11364057" y="205154"/>
          <a:ext cx="1921151" cy="425026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absolute">
    <xdr:from>
      <xdr:col>8</xdr:col>
      <xdr:colOff>41440</xdr:colOff>
      <xdr:row>2</xdr:row>
      <xdr:rowOff>246061</xdr:rowOff>
    </xdr:from>
    <xdr:to>
      <xdr:col>8</xdr:col>
      <xdr:colOff>1099738</xdr:colOff>
      <xdr:row>7</xdr:row>
      <xdr:rowOff>5451</xdr:rowOff>
    </xdr:to>
    <xdr:pic>
      <xdr:nvPicPr>
        <xdr:cNvPr id="14" name="Изображение 5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/>
      </xdr:nvPicPr>
      <xdr:blipFill>
        <a:blip xmlns:r="http://schemas.openxmlformats.org/officeDocument/2006/relationships" r:embed="rId1"/>
        <a:srcRect l="19835" t="13561" r="45470" b="6156"/>
        <a:stretch/>
      </xdr:blipFill>
      <xdr:spPr>
        <a:xfrm>
          <a:off x="7582612" y="916095"/>
          <a:ext cx="1058298" cy="1362218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12</xdr:col>
      <xdr:colOff>228972</xdr:colOff>
      <xdr:row>2</xdr:row>
      <xdr:rowOff>78519</xdr:rowOff>
    </xdr:from>
    <xdr:to>
      <xdr:col>14</xdr:col>
      <xdr:colOff>116831</xdr:colOff>
      <xdr:row>6</xdr:row>
      <xdr:rowOff>94759</xdr:rowOff>
    </xdr:to>
    <xdr:pic>
      <xdr:nvPicPr>
        <xdr:cNvPr id="15" name="Изображение 6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/>
      </xdr:nvPicPr>
      <xdr:blipFill rotWithShape="1">
        <a:blip xmlns:r="http://schemas.openxmlformats.org/officeDocument/2006/relationships" r:embed="rId2"/>
        <a:srcRect l="10688" t="13085" r="36880" b="5753"/>
        <a:stretch/>
      </xdr:blipFill>
      <xdr:spPr>
        <a:xfrm>
          <a:off x="9924765" y="748553"/>
          <a:ext cx="1530100" cy="1428568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12</xdr:col>
      <xdr:colOff>149679</xdr:colOff>
      <xdr:row>1</xdr:row>
      <xdr:rowOff>47625</xdr:rowOff>
    </xdr:from>
    <xdr:to>
      <xdr:col>15</xdr:col>
      <xdr:colOff>112574</xdr:colOff>
      <xdr:row>1</xdr:row>
      <xdr:rowOff>472651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410CF34D-1302-4C5F-80DC-EA311BA2C0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rcRect l="6526" t="20427" r="6350" b="21700"/>
        <a:stretch/>
      </xdr:blipFill>
      <xdr:spPr>
        <a:xfrm>
          <a:off x="9525000" y="190500"/>
          <a:ext cx="1921151" cy="425026"/>
        </a:xfrm>
        <a:prstGeom prst="rect">
          <a:avLst/>
        </a:prstGeom>
      </xdr:spPr>
    </xdr:pic>
    <xdr:clientData/>
  </xdr:twoCellAnchor>
  <xdr:twoCellAnchor editAs="oneCell">
    <xdr:from>
      <xdr:col>6</xdr:col>
      <xdr:colOff>73540</xdr:colOff>
      <xdr:row>24</xdr:row>
      <xdr:rowOff>66089</xdr:rowOff>
    </xdr:from>
    <xdr:to>
      <xdr:col>7</xdr:col>
      <xdr:colOff>806669</xdr:colOff>
      <xdr:row>29</xdr:row>
      <xdr:rowOff>8632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F04B58C7-7E4C-44F9-9E02-57888AB361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-210" t="2202" r="210" b="-157"/>
        <a:stretch/>
      </xdr:blipFill>
      <xdr:spPr>
        <a:xfrm>
          <a:off x="5499506" y="7502158"/>
          <a:ext cx="1981232" cy="2596405"/>
        </a:xfrm>
        <a:prstGeom prst="rect">
          <a:avLst/>
        </a:prstGeom>
      </xdr:spPr>
    </xdr:pic>
    <xdr:clientData/>
  </xdr:twoCellAnchor>
  <xdr:twoCellAnchor editAs="oneCell">
    <xdr:from>
      <xdr:col>8</xdr:col>
      <xdr:colOff>974656</xdr:colOff>
      <xdr:row>2</xdr:row>
      <xdr:rowOff>63812</xdr:rowOff>
    </xdr:from>
    <xdr:to>
      <xdr:col>12</xdr:col>
      <xdr:colOff>210206</xdr:colOff>
      <xdr:row>7</xdr:row>
      <xdr:rowOff>88732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1270AE11-0F14-4674-A7C9-6096B3FA6D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sharpenSoften amount="25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b="12598"/>
        <a:stretch/>
      </xdr:blipFill>
      <xdr:spPr>
        <a:xfrm>
          <a:off x="8515828" y="733846"/>
          <a:ext cx="1390171" cy="162774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161715</xdr:colOff>
      <xdr:row>2</xdr:row>
      <xdr:rowOff>29307</xdr:rowOff>
    </xdr:from>
    <xdr:to>
      <xdr:col>11</xdr:col>
      <xdr:colOff>633337</xdr:colOff>
      <xdr:row>8</xdr:row>
      <xdr:rowOff>45533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D901F0C-3A48-42DF-ADC9-D85581627E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51" t="13013" r="16634" b="10747"/>
        <a:stretch/>
      </xdr:blipFill>
      <xdr:spPr>
        <a:xfrm>
          <a:off x="9444927" y="710711"/>
          <a:ext cx="1306891" cy="1518245"/>
        </a:xfrm>
        <a:prstGeom prst="rect">
          <a:avLst/>
        </a:prstGeom>
      </xdr:spPr>
    </xdr:pic>
    <xdr:clientData/>
  </xdr:twoCellAnchor>
  <xdr:twoCellAnchor editAs="oneCell">
    <xdr:from>
      <xdr:col>3</xdr:col>
      <xdr:colOff>554934</xdr:colOff>
      <xdr:row>29</xdr:row>
      <xdr:rowOff>16565</xdr:rowOff>
    </xdr:from>
    <xdr:to>
      <xdr:col>5</xdr:col>
      <xdr:colOff>976392</xdr:colOff>
      <xdr:row>31</xdr:row>
      <xdr:rowOff>1618370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53B78875-A5AF-40AA-AD8D-6D1ABB9DF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83564" y="6601239"/>
          <a:ext cx="2758110" cy="2728239"/>
        </a:xfrm>
        <a:prstGeom prst="rect">
          <a:avLst/>
        </a:prstGeom>
      </xdr:spPr>
    </xdr:pic>
    <xdr:clientData/>
  </xdr:twoCellAnchor>
  <xdr:twoCellAnchor editAs="oneCell">
    <xdr:from>
      <xdr:col>6</xdr:col>
      <xdr:colOff>207066</xdr:colOff>
      <xdr:row>29</xdr:row>
      <xdr:rowOff>49693</xdr:rowOff>
    </xdr:from>
    <xdr:to>
      <xdr:col>9</xdr:col>
      <xdr:colOff>834951</xdr:colOff>
      <xdr:row>31</xdr:row>
      <xdr:rowOff>1612658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B5641593-D10C-4A0C-A506-DD264FB52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153979" y="6634367"/>
          <a:ext cx="2600738" cy="2689399"/>
        </a:xfrm>
        <a:prstGeom prst="rect">
          <a:avLst/>
        </a:prstGeom>
      </xdr:spPr>
    </xdr:pic>
    <xdr:clientData/>
  </xdr:twoCellAnchor>
  <xdr:twoCellAnchor editAs="oneCell">
    <xdr:from>
      <xdr:col>9</xdr:col>
      <xdr:colOff>1062926</xdr:colOff>
      <xdr:row>1</xdr:row>
      <xdr:rowOff>58616</xdr:rowOff>
    </xdr:from>
    <xdr:to>
      <xdr:col>12</xdr:col>
      <xdr:colOff>229154</xdr:colOff>
      <xdr:row>1</xdr:row>
      <xdr:rowOff>483642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028F456-024C-46D9-B032-122C66C51B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5"/>
            </a:ext>
          </a:extLst>
        </a:blip>
        <a:srcRect l="6526" t="20427" r="6350" b="21700"/>
        <a:stretch/>
      </xdr:blipFill>
      <xdr:spPr>
        <a:xfrm>
          <a:off x="8946695" y="205154"/>
          <a:ext cx="1921151" cy="425026"/>
        </a:xfrm>
        <a:prstGeom prst="rect">
          <a:avLst/>
        </a:prstGeom>
      </xdr:spPr>
    </xdr:pic>
    <xdr:clientData/>
  </xdr:twoCellAnchor>
  <xdr:twoCellAnchor editAs="oneCell">
    <xdr:from>
      <xdr:col>18</xdr:col>
      <xdr:colOff>124560</xdr:colOff>
      <xdr:row>2</xdr:row>
      <xdr:rowOff>225746</xdr:rowOff>
    </xdr:from>
    <xdr:to>
      <xdr:col>20</xdr:col>
      <xdr:colOff>205154</xdr:colOff>
      <xdr:row>7</xdr:row>
      <xdr:rowOff>125338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AB9F95D-E3A9-4911-A247-89E9C61C5F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t="19150"/>
        <a:stretch/>
      </xdr:blipFill>
      <xdr:spPr>
        <a:xfrm>
          <a:off x="14162945" y="907150"/>
          <a:ext cx="1523998" cy="1211111"/>
        </a:xfrm>
        <a:prstGeom prst="rect">
          <a:avLst/>
        </a:prstGeom>
      </xdr:spPr>
    </xdr:pic>
    <xdr:clientData/>
  </xdr:twoCellAnchor>
  <xdr:twoCellAnchor editAs="oneCell">
    <xdr:from>
      <xdr:col>15</xdr:col>
      <xdr:colOff>615461</xdr:colOff>
      <xdr:row>2</xdr:row>
      <xdr:rowOff>7326</xdr:rowOff>
    </xdr:from>
    <xdr:to>
      <xdr:col>17</xdr:col>
      <xdr:colOff>666749</xdr:colOff>
      <xdr:row>7</xdr:row>
      <xdr:rowOff>73270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D2B22A82-993F-43F1-9C12-442D67C4C5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275" r="5487" b="4082"/>
        <a:stretch/>
      </xdr:blipFill>
      <xdr:spPr>
        <a:xfrm>
          <a:off x="12448442" y="688730"/>
          <a:ext cx="1428750" cy="1377463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381001</xdr:colOff>
      <xdr:row>28</xdr:row>
      <xdr:rowOff>295274</xdr:rowOff>
    </xdr:from>
    <xdr:to>
      <xdr:col>2</xdr:col>
      <xdr:colOff>833515</xdr:colOff>
      <xdr:row>29</xdr:row>
      <xdr:rowOff>714170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889D3C1F-6038-4271-9B85-EF7A12914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23876" y="7143749"/>
          <a:ext cx="1481214" cy="885621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30</xdr:row>
      <xdr:rowOff>257175</xdr:rowOff>
    </xdr:from>
    <xdr:to>
      <xdr:col>2</xdr:col>
      <xdr:colOff>951735</xdr:colOff>
      <xdr:row>31</xdr:row>
      <xdr:rowOff>1495082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EBE8E0B-290F-464A-B507-C411F787F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47675" y="8372475"/>
          <a:ext cx="1675635" cy="1561757"/>
        </a:xfrm>
        <a:prstGeom prst="rect">
          <a:avLst/>
        </a:prstGeom>
      </xdr:spPr>
    </xdr:pic>
    <xdr:clientData/>
  </xdr:twoCellAnchor>
  <xdr:twoCellAnchor editAs="oneCell">
    <xdr:from>
      <xdr:col>10</xdr:col>
      <xdr:colOff>157657</xdr:colOff>
      <xdr:row>29</xdr:row>
      <xdr:rowOff>216776</xdr:rowOff>
    </xdr:from>
    <xdr:to>
      <xdr:col>12</xdr:col>
      <xdr:colOff>201674</xdr:colOff>
      <xdr:row>31</xdr:row>
      <xdr:rowOff>1377005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CA561F0-8DBA-4343-B1AB-58FBE4179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426467" y="7495190"/>
          <a:ext cx="1640276" cy="2283522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absolute">
    <xdr:from>
      <xdr:col>9</xdr:col>
      <xdr:colOff>870036</xdr:colOff>
      <xdr:row>2</xdr:row>
      <xdr:rowOff>67946</xdr:rowOff>
    </xdr:from>
    <xdr:to>
      <xdr:col>11</xdr:col>
      <xdr:colOff>604345</xdr:colOff>
      <xdr:row>8</xdr:row>
      <xdr:rowOff>78827</xdr:rowOff>
    </xdr:to>
    <xdr:pic>
      <xdr:nvPicPr>
        <xdr:cNvPr id="17" name="Изображение 1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PicPr/>
      </xdr:nvPicPr>
      <xdr:blipFill>
        <a:blip xmlns:r="http://schemas.openxmlformats.org/officeDocument/2006/relationships" r:embed="rId1"/>
        <a:srcRect l="13760" t="13190" r="40435" b="5963"/>
        <a:stretch/>
      </xdr:blipFill>
      <xdr:spPr>
        <a:xfrm>
          <a:off x="8759364" y="757687"/>
          <a:ext cx="1560481" cy="1587433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668451</xdr:colOff>
      <xdr:row>1</xdr:row>
      <xdr:rowOff>59530</xdr:rowOff>
    </xdr:from>
    <xdr:to>
      <xdr:col>12</xdr:col>
      <xdr:colOff>13131</xdr:colOff>
      <xdr:row>1</xdr:row>
      <xdr:rowOff>484556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72B98504-0C74-4718-8BE5-627B11DB76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rcRect l="6526" t="20427" r="6350" b="21700"/>
        <a:stretch/>
      </xdr:blipFill>
      <xdr:spPr>
        <a:xfrm>
          <a:off x="8556342" y="202405"/>
          <a:ext cx="1921151" cy="425026"/>
        </a:xfrm>
        <a:prstGeom prst="rect">
          <a:avLst/>
        </a:prstGeom>
      </xdr:spPr>
    </xdr:pic>
    <xdr:clientData/>
  </xdr:twoCellAnchor>
  <xdr:twoCellAnchor editAs="oneCell">
    <xdr:from>
      <xdr:col>16</xdr:col>
      <xdr:colOff>31196</xdr:colOff>
      <xdr:row>2</xdr:row>
      <xdr:rowOff>210718</xdr:rowOff>
    </xdr:from>
    <xdr:to>
      <xdr:col>17</xdr:col>
      <xdr:colOff>643269</xdr:colOff>
      <xdr:row>7</xdr:row>
      <xdr:rowOff>93513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72039FDA-CFA5-42B9-BA0E-6F428CA0A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473227" y="895327"/>
          <a:ext cx="1356213" cy="1269874"/>
        </a:xfrm>
        <a:prstGeom prst="rect">
          <a:avLst/>
        </a:prstGeom>
      </xdr:spPr>
    </xdr:pic>
    <xdr:clientData/>
  </xdr:twoCellAnchor>
  <xdr:twoCellAnchor editAs="oneCell">
    <xdr:from>
      <xdr:col>18</xdr:col>
      <xdr:colOff>44325</xdr:colOff>
      <xdr:row>2</xdr:row>
      <xdr:rowOff>209642</xdr:rowOff>
    </xdr:from>
    <xdr:to>
      <xdr:col>19</xdr:col>
      <xdr:colOff>633136</xdr:colOff>
      <xdr:row>7</xdr:row>
      <xdr:rowOff>75328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40FEF822-B4DC-49DE-BCC6-F623A4653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927013" y="894251"/>
          <a:ext cx="1321045" cy="1252765"/>
        </a:xfrm>
        <a:prstGeom prst="rect">
          <a:avLst/>
        </a:prstGeom>
      </xdr:spPr>
    </xdr:pic>
    <xdr:clientData/>
  </xdr:twoCellAnchor>
  <xdr:twoCellAnchor editAs="oneCell">
    <xdr:from>
      <xdr:col>1</xdr:col>
      <xdr:colOff>52552</xdr:colOff>
      <xdr:row>28</xdr:row>
      <xdr:rowOff>617482</xdr:rowOff>
    </xdr:from>
    <xdr:to>
      <xdr:col>2</xdr:col>
      <xdr:colOff>892968</xdr:colOff>
      <xdr:row>28</xdr:row>
      <xdr:rowOff>1734206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3103D545-29D6-4E2B-942A-8AA3AF897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97069" y="8848396"/>
          <a:ext cx="1871744" cy="1116724"/>
        </a:xfrm>
        <a:prstGeom prst="rect">
          <a:avLst/>
        </a:prstGeom>
      </xdr:spPr>
    </xdr:pic>
    <xdr:clientData/>
  </xdr:twoCellAnchor>
  <xdr:twoCellAnchor editAs="oneCell">
    <xdr:from>
      <xdr:col>10</xdr:col>
      <xdr:colOff>91965</xdr:colOff>
      <xdr:row>28</xdr:row>
      <xdr:rowOff>269328</xdr:rowOff>
    </xdr:from>
    <xdr:to>
      <xdr:col>12</xdr:col>
      <xdr:colOff>55952</xdr:colOff>
      <xdr:row>28</xdr:row>
      <xdr:rowOff>2487160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FE104351-AC95-4932-AE2B-E3D732B39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33793" y="8500242"/>
          <a:ext cx="1593090" cy="2217832"/>
        </a:xfrm>
        <a:prstGeom prst="rect">
          <a:avLst/>
        </a:prstGeom>
      </xdr:spPr>
    </xdr:pic>
    <xdr:clientData/>
  </xdr:twoCellAnchor>
  <xdr:twoCellAnchor editAs="oneCell">
    <xdr:from>
      <xdr:col>3</xdr:col>
      <xdr:colOff>390195</xdr:colOff>
      <xdr:row>28</xdr:row>
      <xdr:rowOff>562631</xdr:rowOff>
    </xdr:from>
    <xdr:to>
      <xdr:col>4</xdr:col>
      <xdr:colOff>287722</xdr:colOff>
      <xdr:row>28</xdr:row>
      <xdr:rowOff>2200603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C6D4E9A6-18E9-42F5-B4F9-7F0012D94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525109" y="8793545"/>
          <a:ext cx="1756544" cy="1637972"/>
        </a:xfrm>
        <a:prstGeom prst="rect">
          <a:avLst/>
        </a:prstGeom>
      </xdr:spPr>
    </xdr:pic>
    <xdr:clientData/>
  </xdr:twoCellAnchor>
  <xdr:twoCellAnchor editAs="oneCell">
    <xdr:from>
      <xdr:col>5</xdr:col>
      <xdr:colOff>837086</xdr:colOff>
      <xdr:row>28</xdr:row>
      <xdr:rowOff>59120</xdr:rowOff>
    </xdr:from>
    <xdr:to>
      <xdr:col>9</xdr:col>
      <xdr:colOff>248868</xdr:colOff>
      <xdr:row>28</xdr:row>
      <xdr:rowOff>2667000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5520D73-CF19-465B-BCEF-09F44DE9D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448500" y="8290034"/>
          <a:ext cx="2689696" cy="260788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1004167</xdr:colOff>
      <xdr:row>1</xdr:row>
      <xdr:rowOff>516868</xdr:rowOff>
    </xdr:from>
    <xdr:to>
      <xdr:col>10</xdr:col>
      <xdr:colOff>98536</xdr:colOff>
      <xdr:row>8</xdr:row>
      <xdr:rowOff>29883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FA9DD98B-CDEF-4B33-9D00-A24B4A7A8D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74" t="11771" r="9036" b="8011"/>
        <a:stretch/>
      </xdr:blipFill>
      <xdr:spPr>
        <a:xfrm>
          <a:off x="9182529" y="661385"/>
          <a:ext cx="1308110" cy="1490274"/>
        </a:xfrm>
        <a:prstGeom prst="rect">
          <a:avLst/>
        </a:prstGeom>
      </xdr:spPr>
    </xdr:pic>
    <xdr:clientData/>
  </xdr:twoCellAnchor>
  <xdr:twoCellAnchor editAs="oneCell">
    <xdr:from>
      <xdr:col>8</xdr:col>
      <xdr:colOff>1102701</xdr:colOff>
      <xdr:row>1</xdr:row>
      <xdr:rowOff>58614</xdr:rowOff>
    </xdr:from>
    <xdr:to>
      <xdr:col>11</xdr:col>
      <xdr:colOff>58975</xdr:colOff>
      <xdr:row>1</xdr:row>
      <xdr:rowOff>483640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536EFF1-FC45-4C7E-A500-F0A55296A9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rcRect l="6526" t="20427" r="6350" b="21700"/>
        <a:stretch/>
      </xdr:blipFill>
      <xdr:spPr>
        <a:xfrm>
          <a:off x="9264893" y="205152"/>
          <a:ext cx="1921151" cy="425026"/>
        </a:xfrm>
        <a:prstGeom prst="rect">
          <a:avLst/>
        </a:prstGeom>
      </xdr:spPr>
    </xdr:pic>
    <xdr:clientData/>
  </xdr:twoCellAnchor>
  <xdr:twoCellAnchor editAs="oneCell">
    <xdr:from>
      <xdr:col>1</xdr:col>
      <xdr:colOff>952157</xdr:colOff>
      <xdr:row>36</xdr:row>
      <xdr:rowOff>9875</xdr:rowOff>
    </xdr:from>
    <xdr:to>
      <xdr:col>3</xdr:col>
      <xdr:colOff>1238973</xdr:colOff>
      <xdr:row>36</xdr:row>
      <xdr:rowOff>2399132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D9F751B9-3423-441F-B3B7-0A5B965C3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01244" y="9998701"/>
          <a:ext cx="2374033" cy="2389257"/>
        </a:xfrm>
        <a:prstGeom prst="rect">
          <a:avLst/>
        </a:prstGeom>
      </xdr:spPr>
    </xdr:pic>
    <xdr:clientData/>
  </xdr:twoCellAnchor>
  <xdr:twoCellAnchor editAs="oneCell">
    <xdr:from>
      <xdr:col>5</xdr:col>
      <xdr:colOff>669618</xdr:colOff>
      <xdr:row>36</xdr:row>
      <xdr:rowOff>16565</xdr:rowOff>
    </xdr:from>
    <xdr:to>
      <xdr:col>7</xdr:col>
      <xdr:colOff>485159</xdr:colOff>
      <xdr:row>36</xdr:row>
      <xdr:rowOff>2428076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1DAB3C52-A0D7-4900-9229-1A83CB418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91922" y="10030239"/>
          <a:ext cx="2283759" cy="2411511"/>
        </a:xfrm>
        <a:prstGeom prst="rect">
          <a:avLst/>
        </a:prstGeom>
      </xdr:spPr>
    </xdr:pic>
    <xdr:clientData/>
  </xdr:twoCellAnchor>
  <xdr:twoCellAnchor editAs="oneCell">
    <xdr:from>
      <xdr:col>8</xdr:col>
      <xdr:colOff>596986</xdr:colOff>
      <xdr:row>36</xdr:row>
      <xdr:rowOff>64032</xdr:rowOff>
    </xdr:from>
    <xdr:to>
      <xdr:col>10</xdr:col>
      <xdr:colOff>335742</xdr:colOff>
      <xdr:row>36</xdr:row>
      <xdr:rowOff>2380867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4372F6F3-9081-473D-9A45-DF513761F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80203" y="10077706"/>
          <a:ext cx="1952783" cy="2316835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absolute">
    <xdr:from>
      <xdr:col>8</xdr:col>
      <xdr:colOff>820018</xdr:colOff>
      <xdr:row>2</xdr:row>
      <xdr:rowOff>40821</xdr:rowOff>
    </xdr:from>
    <xdr:to>
      <xdr:col>9</xdr:col>
      <xdr:colOff>551090</xdr:colOff>
      <xdr:row>7</xdr:row>
      <xdr:rowOff>179888</xdr:rowOff>
    </xdr:to>
    <xdr:pic>
      <xdr:nvPicPr>
        <xdr:cNvPr id="16" name="Изображение 2">
          <a:extLst>
            <a:ext uri="{FF2B5EF4-FFF2-40B4-BE49-F238E27FC236}">
              <a16:creationId xmlns:a16="http://schemas.microsoft.com/office/drawing/2014/main" id="{00000000-0008-0000-0700-000010000000}"/>
            </a:ext>
          </a:extLst>
        </xdr:cNvPr>
        <xdr:cNvPicPr/>
      </xdr:nvPicPr>
      <xdr:blipFill>
        <a:blip xmlns:r="http://schemas.openxmlformats.org/officeDocument/2006/relationships" r:embed="rId1"/>
        <a:srcRect l="16787" t="13001" r="43089" b="6285"/>
        <a:stretch/>
      </xdr:blipFill>
      <xdr:spPr>
        <a:xfrm>
          <a:off x="8569286" y="707571"/>
          <a:ext cx="1159822" cy="1404531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8</xdr:col>
      <xdr:colOff>792804</xdr:colOff>
      <xdr:row>1</xdr:row>
      <xdr:rowOff>35568</xdr:rowOff>
    </xdr:from>
    <xdr:to>
      <xdr:col>10</xdr:col>
      <xdr:colOff>507089</xdr:colOff>
      <xdr:row>1</xdr:row>
      <xdr:rowOff>460594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994F9BDB-858E-4665-8DA3-99B462BA88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rcRect l="6526" t="20427" r="6350" b="21700"/>
        <a:stretch/>
      </xdr:blipFill>
      <xdr:spPr>
        <a:xfrm>
          <a:off x="8542072" y="178443"/>
          <a:ext cx="1925446" cy="425026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absolute">
    <xdr:from>
      <xdr:col>5</xdr:col>
      <xdr:colOff>1503891</xdr:colOff>
      <xdr:row>5</xdr:row>
      <xdr:rowOff>78684</xdr:rowOff>
    </xdr:from>
    <xdr:to>
      <xdr:col>7</xdr:col>
      <xdr:colOff>165355</xdr:colOff>
      <xdr:row>8</xdr:row>
      <xdr:rowOff>83873</xdr:rowOff>
    </xdr:to>
    <xdr:pic>
      <xdr:nvPicPr>
        <xdr:cNvPr id="18" name="Изображение 7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/>
      </xdr:nvPicPr>
      <xdr:blipFill>
        <a:blip xmlns:r="http://schemas.openxmlformats.org/officeDocument/2006/relationships" r:embed="rId1"/>
        <a:srcRect l="6339" t="29634" r="32427" b="21347"/>
        <a:stretch/>
      </xdr:blipFill>
      <xdr:spPr>
        <a:xfrm>
          <a:off x="6887587" y="1561271"/>
          <a:ext cx="1195942" cy="518711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7</xdr:col>
      <xdr:colOff>944354</xdr:colOff>
      <xdr:row>2</xdr:row>
      <xdr:rowOff>339268</xdr:rowOff>
    </xdr:from>
    <xdr:to>
      <xdr:col>8</xdr:col>
      <xdr:colOff>143354</xdr:colOff>
      <xdr:row>8</xdr:row>
      <xdr:rowOff>46575</xdr:rowOff>
    </xdr:to>
    <xdr:pic>
      <xdr:nvPicPr>
        <xdr:cNvPr id="19" name="Изображение 8">
          <a:extLst>
            <a:ext uri="{FF2B5EF4-FFF2-40B4-BE49-F238E27FC236}">
              <a16:creationId xmlns:a16="http://schemas.microsoft.com/office/drawing/2014/main" id="{00000000-0008-0000-0900-000013000000}"/>
            </a:ext>
          </a:extLst>
        </xdr:cNvPr>
        <xdr:cNvPicPr/>
      </xdr:nvPicPr>
      <xdr:blipFill>
        <a:blip xmlns:r="http://schemas.openxmlformats.org/officeDocument/2006/relationships" r:embed="rId2"/>
        <a:srcRect l="28748" t="13743" r="54533" b="5753"/>
        <a:stretch/>
      </xdr:blipFill>
      <xdr:spPr>
        <a:xfrm>
          <a:off x="8864758" y="1013345"/>
          <a:ext cx="400615" cy="1040807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9</xdr:col>
      <xdr:colOff>114190</xdr:colOff>
      <xdr:row>2</xdr:row>
      <xdr:rowOff>25485</xdr:rowOff>
    </xdr:from>
    <xdr:to>
      <xdr:col>9</xdr:col>
      <xdr:colOff>691279</xdr:colOff>
      <xdr:row>8</xdr:row>
      <xdr:rowOff>98661</xdr:rowOff>
    </xdr:to>
    <xdr:pic>
      <xdr:nvPicPr>
        <xdr:cNvPr id="20" name="Изображение 9">
          <a:extLst>
            <a:ext uri="{FF2B5EF4-FFF2-40B4-BE49-F238E27FC236}">
              <a16:creationId xmlns:a16="http://schemas.microsoft.com/office/drawing/2014/main" id="{00000000-0008-0000-0900-000014000000}"/>
            </a:ext>
          </a:extLst>
        </xdr:cNvPr>
        <xdr:cNvPicPr/>
      </xdr:nvPicPr>
      <xdr:blipFill>
        <a:blip xmlns:r="http://schemas.openxmlformats.org/officeDocument/2006/relationships" r:embed="rId3"/>
        <a:srcRect l="28400" t="14261" r="54776" b="7237"/>
        <a:stretch/>
      </xdr:blipFill>
      <xdr:spPr>
        <a:xfrm>
          <a:off x="10056825" y="699562"/>
          <a:ext cx="577089" cy="1406676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8</xdr:col>
      <xdr:colOff>327163</xdr:colOff>
      <xdr:row>2</xdr:row>
      <xdr:rowOff>78048</xdr:rowOff>
    </xdr:from>
    <xdr:to>
      <xdr:col>8</xdr:col>
      <xdr:colOff>787485</xdr:colOff>
      <xdr:row>8</xdr:row>
      <xdr:rowOff>52115</xdr:rowOff>
    </xdr:to>
    <xdr:pic>
      <xdr:nvPicPr>
        <xdr:cNvPr id="21" name="Изображение 10">
          <a:extLst>
            <a:ext uri="{FF2B5EF4-FFF2-40B4-BE49-F238E27FC236}">
              <a16:creationId xmlns:a16="http://schemas.microsoft.com/office/drawing/2014/main" id="{00000000-0008-0000-0900-000015000000}"/>
            </a:ext>
          </a:extLst>
        </xdr:cNvPr>
        <xdr:cNvPicPr/>
      </xdr:nvPicPr>
      <xdr:blipFill>
        <a:blip xmlns:r="http://schemas.openxmlformats.org/officeDocument/2006/relationships" r:embed="rId4"/>
        <a:srcRect l="31325" t="27843" r="57638" b="19626"/>
        <a:stretch/>
      </xdr:blipFill>
      <xdr:spPr>
        <a:xfrm>
          <a:off x="9449182" y="752125"/>
          <a:ext cx="460322" cy="1307567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8</xdr:col>
      <xdr:colOff>575944</xdr:colOff>
      <xdr:row>1</xdr:row>
      <xdr:rowOff>28801</xdr:rowOff>
    </xdr:from>
    <xdr:to>
      <xdr:col>11</xdr:col>
      <xdr:colOff>140551</xdr:colOff>
      <xdr:row>1</xdr:row>
      <xdr:rowOff>453827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1013E18A-05D4-4F90-9931-91141CED77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6"/>
            </a:ext>
          </a:extLst>
        </a:blip>
        <a:srcRect l="6526" t="20427" r="6350" b="21700"/>
        <a:stretch/>
      </xdr:blipFill>
      <xdr:spPr>
        <a:xfrm>
          <a:off x="9760765" y="171676"/>
          <a:ext cx="1925446" cy="425026"/>
        </a:xfrm>
        <a:prstGeom prst="rect">
          <a:avLst/>
        </a:prstGeom>
      </xdr:spPr>
    </xdr:pic>
    <xdr:clientData/>
  </xdr:twoCellAnchor>
  <xdr:twoCellAnchor editAs="oneCell">
    <xdr:from>
      <xdr:col>10</xdr:col>
      <xdr:colOff>90681</xdr:colOff>
      <xdr:row>1</xdr:row>
      <xdr:rowOff>512885</xdr:rowOff>
    </xdr:from>
    <xdr:to>
      <xdr:col>10</xdr:col>
      <xdr:colOff>652148</xdr:colOff>
      <xdr:row>8</xdr:row>
      <xdr:rowOff>89348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FC604E57-4111-459D-910B-346EB03DE9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grayscl/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7175" t="2089" r="26429" b="8565"/>
        <a:stretch/>
      </xdr:blipFill>
      <xdr:spPr>
        <a:xfrm>
          <a:off x="10729373" y="659423"/>
          <a:ext cx="561467" cy="1437502"/>
        </a:xfrm>
        <a:prstGeom prst="rect">
          <a:avLst/>
        </a:prstGeom>
      </xdr:spPr>
    </xdr:pic>
    <xdr:clientData/>
  </xdr:twoCellAnchor>
  <xdr:twoCellAnchor editAs="oneCell">
    <xdr:from>
      <xdr:col>2</xdr:col>
      <xdr:colOff>397565</xdr:colOff>
      <xdr:row>33</xdr:row>
      <xdr:rowOff>414131</xdr:rowOff>
    </xdr:from>
    <xdr:to>
      <xdr:col>4</xdr:col>
      <xdr:colOff>195687</xdr:colOff>
      <xdr:row>33</xdr:row>
      <xdr:rowOff>1432890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12CE7790-792D-4D8B-8FD2-23BCFA4B41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t="28540" b="19999"/>
        <a:stretch/>
      </xdr:blipFill>
      <xdr:spPr>
        <a:xfrm>
          <a:off x="1639956" y="10850218"/>
          <a:ext cx="2680470" cy="1018759"/>
        </a:xfrm>
        <a:prstGeom prst="rect">
          <a:avLst/>
        </a:prstGeom>
      </xdr:spPr>
    </xdr:pic>
    <xdr:clientData/>
  </xdr:twoCellAnchor>
  <xdr:twoCellAnchor editAs="oneCell">
    <xdr:from>
      <xdr:col>8</xdr:col>
      <xdr:colOff>389284</xdr:colOff>
      <xdr:row>32</xdr:row>
      <xdr:rowOff>32532</xdr:rowOff>
    </xdr:from>
    <xdr:to>
      <xdr:col>10</xdr:col>
      <xdr:colOff>583924</xdr:colOff>
      <xdr:row>33</xdr:row>
      <xdr:rowOff>1787778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D5C1966A-0221-4E24-85F7-953C844E83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1111" t="4378" r="9976" b="4589"/>
        <a:stretch/>
      </xdr:blipFill>
      <xdr:spPr>
        <a:xfrm>
          <a:off x="9301371" y="10112467"/>
          <a:ext cx="1805608" cy="2111398"/>
        </a:xfrm>
        <a:prstGeom prst="rect">
          <a:avLst/>
        </a:prstGeom>
      </xdr:spPr>
    </xdr:pic>
    <xdr:clientData/>
  </xdr:twoCellAnchor>
  <xdr:twoCellAnchor editAs="oneCell">
    <xdr:from>
      <xdr:col>5</xdr:col>
      <xdr:colOff>1450733</xdr:colOff>
      <xdr:row>32</xdr:row>
      <xdr:rowOff>43962</xdr:rowOff>
    </xdr:from>
    <xdr:to>
      <xdr:col>6</xdr:col>
      <xdr:colOff>923194</xdr:colOff>
      <xdr:row>33</xdr:row>
      <xdr:rowOff>1802422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58477AD2-0F79-4F59-8372-B9EEDD2993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t="-1" b="2244"/>
        <a:stretch/>
      </xdr:blipFill>
      <xdr:spPr>
        <a:xfrm>
          <a:off x="6836021" y="10067193"/>
          <a:ext cx="1018442" cy="2110152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380905</xdr:colOff>
      <xdr:row>2</xdr:row>
      <xdr:rowOff>21583</xdr:rowOff>
    </xdr:from>
    <xdr:to>
      <xdr:col>8</xdr:col>
      <xdr:colOff>1048452</xdr:colOff>
      <xdr:row>8</xdr:row>
      <xdr:rowOff>76012</xdr:rowOff>
    </xdr:to>
    <xdr:pic>
      <xdr:nvPicPr>
        <xdr:cNvPr id="22" name="Рисунок 1">
          <a:extLst>
            <a:ext uri="{FF2B5EF4-FFF2-40B4-BE49-F238E27FC236}">
              <a16:creationId xmlns:a16="http://schemas.microsoft.com/office/drawing/2014/main" id="{00000000-0008-0000-0A00-000016000000}"/>
            </a:ext>
          </a:extLst>
        </xdr:cNvPr>
        <xdr:cNvPicPr/>
      </xdr:nvPicPr>
      <xdr:blipFill>
        <a:blip xmlns:r="http://schemas.openxmlformats.org/officeDocument/2006/relationships" r:embed="rId1"/>
        <a:srcRect l="29055" t="33786" r="58061" b="12289"/>
        <a:stretch/>
      </xdr:blipFill>
      <xdr:spPr>
        <a:xfrm flipH="1">
          <a:off x="7140371" y="698186"/>
          <a:ext cx="667547" cy="1407636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511816</xdr:colOff>
      <xdr:row>1</xdr:row>
      <xdr:rowOff>68035</xdr:rowOff>
    </xdr:from>
    <xdr:to>
      <xdr:col>12</xdr:col>
      <xdr:colOff>879</xdr:colOff>
      <xdr:row>1</xdr:row>
      <xdr:rowOff>493061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1ACDE421-448C-41F2-B4E9-4D051F9322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rcRect l="6526" t="20427" r="6350" b="21700"/>
        <a:stretch/>
      </xdr:blipFill>
      <xdr:spPr>
        <a:xfrm>
          <a:off x="8437977" y="210910"/>
          <a:ext cx="1925446" cy="425026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absolute">
    <xdr:from>
      <xdr:col>9</xdr:col>
      <xdr:colOff>116847</xdr:colOff>
      <xdr:row>2</xdr:row>
      <xdr:rowOff>73268</xdr:rowOff>
    </xdr:from>
    <xdr:to>
      <xdr:col>10</xdr:col>
      <xdr:colOff>549520</xdr:colOff>
      <xdr:row>8</xdr:row>
      <xdr:rowOff>26519</xdr:rowOff>
    </xdr:to>
    <xdr:pic>
      <xdr:nvPicPr>
        <xdr:cNvPr id="2" name="Изображение 3">
          <a:extLst>
            <a:ext uri="{FF2B5EF4-FFF2-40B4-BE49-F238E27FC236}">
              <a16:creationId xmlns:a16="http://schemas.microsoft.com/office/drawing/2014/main" id="{DBBD811E-1E64-478B-AD4A-CBAB5FF31F56}"/>
            </a:ext>
          </a:extLst>
        </xdr:cNvPr>
        <xdr:cNvPicPr/>
      </xdr:nvPicPr>
      <xdr:blipFill>
        <a:blip xmlns:r="http://schemas.openxmlformats.org/officeDocument/2006/relationships" r:embed="rId1"/>
        <a:srcRect l="17752" t="12973" r="44079" b="5900"/>
        <a:stretch/>
      </xdr:blipFill>
      <xdr:spPr>
        <a:xfrm>
          <a:off x="9341443" y="740018"/>
          <a:ext cx="1172692" cy="1367347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7</xdr:col>
      <xdr:colOff>902571</xdr:colOff>
      <xdr:row>2</xdr:row>
      <xdr:rowOff>153865</xdr:rowOff>
    </xdr:from>
    <xdr:to>
      <xdr:col>8</xdr:col>
      <xdr:colOff>774371</xdr:colOff>
      <xdr:row>7</xdr:row>
      <xdr:rowOff>129246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28744874-ADBD-46E4-9329-224211F61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41571" y="820615"/>
          <a:ext cx="1036781" cy="1198977"/>
        </a:xfrm>
        <a:prstGeom prst="rect">
          <a:avLst/>
        </a:prstGeom>
      </xdr:spPr>
    </xdr:pic>
    <xdr:clientData/>
  </xdr:twoCellAnchor>
  <xdr:twoCellAnchor editAs="oneCell">
    <xdr:from>
      <xdr:col>8</xdr:col>
      <xdr:colOff>563788</xdr:colOff>
      <xdr:row>1</xdr:row>
      <xdr:rowOff>36634</xdr:rowOff>
    </xdr:from>
    <xdr:to>
      <xdr:col>11</xdr:col>
      <xdr:colOff>137238</xdr:colOff>
      <xdr:row>1</xdr:row>
      <xdr:rowOff>461660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49B4FF1-07EF-49D1-B205-EE948E1E40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rcRect l="6526" t="20427" r="6350" b="21700"/>
        <a:stretch/>
      </xdr:blipFill>
      <xdr:spPr>
        <a:xfrm>
          <a:off x="8967769" y="168519"/>
          <a:ext cx="1932719" cy="425026"/>
        </a:xfrm>
        <a:prstGeom prst="rect">
          <a:avLst/>
        </a:prstGeom>
      </xdr:spPr>
    </xdr:pic>
    <xdr:clientData/>
  </xdr:twoCellAnchor>
  <xdr:twoCellAnchor editAs="oneCell">
    <xdr:from>
      <xdr:col>17</xdr:col>
      <xdr:colOff>131886</xdr:colOff>
      <xdr:row>2</xdr:row>
      <xdr:rowOff>123169</xdr:rowOff>
    </xdr:from>
    <xdr:to>
      <xdr:col>19</xdr:col>
      <xdr:colOff>412506</xdr:colOff>
      <xdr:row>7</xdr:row>
      <xdr:rowOff>108486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28B9F67C-61FA-48AB-ADF7-D390C29BBC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t="19150"/>
        <a:stretch/>
      </xdr:blipFill>
      <xdr:spPr>
        <a:xfrm>
          <a:off x="14514636" y="789919"/>
          <a:ext cx="1526197" cy="1208913"/>
        </a:xfrm>
        <a:prstGeom prst="rect">
          <a:avLst/>
        </a:prstGeom>
      </xdr:spPr>
    </xdr:pic>
    <xdr:clientData/>
  </xdr:twoCellAnchor>
  <xdr:twoCellAnchor editAs="oneCell">
    <xdr:from>
      <xdr:col>15</xdr:col>
      <xdr:colOff>1</xdr:colOff>
      <xdr:row>2</xdr:row>
      <xdr:rowOff>87924</xdr:rowOff>
    </xdr:from>
    <xdr:to>
      <xdr:col>16</xdr:col>
      <xdr:colOff>586155</xdr:colOff>
      <xdr:row>7</xdr:row>
      <xdr:rowOff>129688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F5B93819-CAAF-487D-AE5D-A1FC43FD0E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3275" t="4051" r="5487" b="4082"/>
        <a:stretch/>
      </xdr:blipFill>
      <xdr:spPr>
        <a:xfrm>
          <a:off x="12851424" y="754674"/>
          <a:ext cx="1377462" cy="126536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476250</xdr:colOff>
      <xdr:row>34</xdr:row>
      <xdr:rowOff>58616</xdr:rowOff>
    </xdr:from>
    <xdr:to>
      <xdr:col>3</xdr:col>
      <xdr:colOff>1011115</xdr:colOff>
      <xdr:row>34</xdr:row>
      <xdr:rowOff>2070718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B2FB943-7685-49EF-9E67-9F66BA1517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t="2789" b="5976"/>
        <a:stretch/>
      </xdr:blipFill>
      <xdr:spPr>
        <a:xfrm>
          <a:off x="1531327" y="11774366"/>
          <a:ext cx="2623038" cy="2012102"/>
        </a:xfrm>
        <a:prstGeom prst="rect">
          <a:avLst/>
        </a:prstGeom>
      </xdr:spPr>
    </xdr:pic>
    <xdr:clientData/>
  </xdr:twoCellAnchor>
  <xdr:twoCellAnchor editAs="oneCell">
    <xdr:from>
      <xdr:col>7</xdr:col>
      <xdr:colOff>14654</xdr:colOff>
      <xdr:row>34</xdr:row>
      <xdr:rowOff>174947</xdr:rowOff>
    </xdr:from>
    <xdr:to>
      <xdr:col>9</xdr:col>
      <xdr:colOff>51289</xdr:colOff>
      <xdr:row>34</xdr:row>
      <xdr:rowOff>2069362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BC5F042D-247D-4601-A0CF-9AC21427D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253654" y="11890697"/>
          <a:ext cx="2022231" cy="1894415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106135</xdr:colOff>
      <xdr:row>15</xdr:row>
      <xdr:rowOff>0</xdr:rowOff>
    </xdr:from>
    <xdr:to>
      <xdr:col>7</xdr:col>
      <xdr:colOff>839665</xdr:colOff>
      <xdr:row>27</xdr:row>
      <xdr:rowOff>68981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79BE254C-97A9-4838-BF44-CC0B9BA3BD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45085" y="4638675"/>
          <a:ext cx="2646590" cy="2012080"/>
        </a:xfrm>
        <a:prstGeom prst="rect">
          <a:avLst/>
        </a:prstGeom>
      </xdr:spPr>
    </xdr:pic>
    <xdr:clientData/>
  </xdr:twoCellAnchor>
  <xdr:twoCellAnchor editAs="oneCell">
    <xdr:from>
      <xdr:col>0</xdr:col>
      <xdr:colOff>107673</xdr:colOff>
      <xdr:row>13</xdr:row>
      <xdr:rowOff>219871</xdr:rowOff>
    </xdr:from>
    <xdr:to>
      <xdr:col>4</xdr:col>
      <xdr:colOff>1275521</xdr:colOff>
      <xdr:row>34</xdr:row>
      <xdr:rowOff>25400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6A308414-A55E-4041-9053-0DAA14B35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7673" y="4145828"/>
          <a:ext cx="5698435" cy="3433311"/>
        </a:xfrm>
        <a:prstGeom prst="rect">
          <a:avLst/>
        </a:prstGeom>
      </xdr:spPr>
    </xdr:pic>
    <xdr:clientData/>
  </xdr:twoCellAnchor>
  <xdr:twoCellAnchor editAs="oneCell">
    <xdr:from>
      <xdr:col>7</xdr:col>
      <xdr:colOff>549519</xdr:colOff>
      <xdr:row>1</xdr:row>
      <xdr:rowOff>43961</xdr:rowOff>
    </xdr:from>
    <xdr:to>
      <xdr:col>10</xdr:col>
      <xdr:colOff>122969</xdr:colOff>
      <xdr:row>1</xdr:row>
      <xdr:rowOff>468987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F9131C7-69BF-4276-8456-F13F8CCFCF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rcRect l="6526" t="20427" r="6350" b="21700"/>
        <a:stretch/>
      </xdr:blipFill>
      <xdr:spPr>
        <a:xfrm>
          <a:off x="9913327" y="190499"/>
          <a:ext cx="1932719" cy="425026"/>
        </a:xfrm>
        <a:prstGeom prst="rect">
          <a:avLst/>
        </a:prstGeom>
      </xdr:spPr>
    </xdr:pic>
    <xdr:clientData/>
  </xdr:twoCellAnchor>
  <xdr:twoCellAnchor editAs="oneCell">
    <xdr:from>
      <xdr:col>7</xdr:col>
      <xdr:colOff>293077</xdr:colOff>
      <xdr:row>2</xdr:row>
      <xdr:rowOff>26981</xdr:rowOff>
    </xdr:from>
    <xdr:to>
      <xdr:col>9</xdr:col>
      <xdr:colOff>747347</xdr:colOff>
      <xdr:row>7</xdr:row>
      <xdr:rowOff>168518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C5A36593-7DC1-445F-A608-BED9AAD47B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5549" t="10476" r="2922" b="1489"/>
        <a:stretch/>
      </xdr:blipFill>
      <xdr:spPr>
        <a:xfrm>
          <a:off x="9656885" y="708385"/>
          <a:ext cx="2058866" cy="184871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12284</xdr:colOff>
      <xdr:row>2</xdr:row>
      <xdr:rowOff>24848</xdr:rowOff>
    </xdr:from>
    <xdr:to>
      <xdr:col>11</xdr:col>
      <xdr:colOff>30082</xdr:colOff>
      <xdr:row>8</xdr:row>
      <xdr:rowOff>110528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3E63EBCB-EE5B-4821-A36B-E6F0E5E055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416" t="5328" r="18605" b="4420"/>
        <a:stretch/>
      </xdr:blipFill>
      <xdr:spPr>
        <a:xfrm flipH="1">
          <a:off x="10141914" y="695739"/>
          <a:ext cx="771516" cy="1858159"/>
        </a:xfrm>
        <a:prstGeom prst="rect">
          <a:avLst/>
        </a:prstGeom>
      </xdr:spPr>
    </xdr:pic>
    <xdr:clientData/>
  </xdr:twoCellAnchor>
  <xdr:twoCellAnchor editAs="oneCell">
    <xdr:from>
      <xdr:col>8</xdr:col>
      <xdr:colOff>834258</xdr:colOff>
      <xdr:row>1</xdr:row>
      <xdr:rowOff>45982</xdr:rowOff>
    </xdr:from>
    <xdr:to>
      <xdr:col>11</xdr:col>
      <xdr:colOff>303615</xdr:colOff>
      <xdr:row>1</xdr:row>
      <xdr:rowOff>471008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20D0CC00-144F-45CC-951B-1CC2718845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rcRect l="6526" t="20427" r="6350" b="21700"/>
        <a:stretch/>
      </xdr:blipFill>
      <xdr:spPr>
        <a:xfrm>
          <a:off x="9255672" y="190499"/>
          <a:ext cx="1932719" cy="425026"/>
        </a:xfrm>
        <a:prstGeom prst="rect">
          <a:avLst/>
        </a:prstGeom>
      </xdr:spPr>
    </xdr:pic>
    <xdr:clientData/>
  </xdr:twoCellAnchor>
  <xdr:twoCellAnchor editAs="oneCell">
    <xdr:from>
      <xdr:col>13</xdr:col>
      <xdr:colOff>79485</xdr:colOff>
      <xdr:row>1</xdr:row>
      <xdr:rowOff>98534</xdr:rowOff>
    </xdr:from>
    <xdr:to>
      <xdr:col>14</xdr:col>
      <xdr:colOff>151744</xdr:colOff>
      <xdr:row>8</xdr:row>
      <xdr:rowOff>259910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C7995DAF-34E1-47EC-BB79-230386A915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3820" t="2143" r="5944"/>
        <a:stretch/>
      </xdr:blipFill>
      <xdr:spPr>
        <a:xfrm>
          <a:off x="11985735" y="241409"/>
          <a:ext cx="1062859" cy="2475951"/>
        </a:xfrm>
        <a:prstGeom prst="rect">
          <a:avLst/>
        </a:prstGeom>
      </xdr:spPr>
    </xdr:pic>
    <xdr:clientData/>
  </xdr:twoCellAnchor>
  <xdr:twoCellAnchor editAs="oneCell">
    <xdr:from>
      <xdr:col>14</xdr:col>
      <xdr:colOff>3286126</xdr:colOff>
      <xdr:row>1</xdr:row>
      <xdr:rowOff>475416</xdr:rowOff>
    </xdr:from>
    <xdr:to>
      <xdr:col>16</xdr:col>
      <xdr:colOff>206119</xdr:colOff>
      <xdr:row>6</xdr:row>
      <xdr:rowOff>171450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AA6B8276-2A96-4659-B83F-4D44F9CA7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6182976" y="618291"/>
          <a:ext cx="1549143" cy="1629609"/>
        </a:xfrm>
        <a:prstGeom prst="rect">
          <a:avLst/>
        </a:prstGeom>
      </xdr:spPr>
    </xdr:pic>
    <xdr:clientData/>
  </xdr:twoCellAnchor>
  <xdr:twoCellAnchor editAs="oneCell">
    <xdr:from>
      <xdr:col>14</xdr:col>
      <xdr:colOff>1657351</xdr:colOff>
      <xdr:row>1</xdr:row>
      <xdr:rowOff>514099</xdr:rowOff>
    </xdr:from>
    <xdr:to>
      <xdr:col>14</xdr:col>
      <xdr:colOff>3300365</xdr:colOff>
      <xdr:row>6</xdr:row>
      <xdr:rowOff>165824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D66DCA86-AA69-4746-A25D-8A841E6FD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4554201" y="656974"/>
          <a:ext cx="1643014" cy="1585300"/>
        </a:xfrm>
        <a:prstGeom prst="rect">
          <a:avLst/>
        </a:prstGeom>
      </xdr:spPr>
    </xdr:pic>
    <xdr:clientData/>
  </xdr:twoCellAnchor>
  <xdr:twoCellAnchor editAs="oneCell">
    <xdr:from>
      <xdr:col>14</xdr:col>
      <xdr:colOff>60364</xdr:colOff>
      <xdr:row>1</xdr:row>
      <xdr:rowOff>479388</xdr:rowOff>
    </xdr:from>
    <xdr:to>
      <xdr:col>14</xdr:col>
      <xdr:colOff>1743885</xdr:colOff>
      <xdr:row>7</xdr:row>
      <xdr:rowOff>9525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87151441-58EC-40F3-B147-444D34C32E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957214" y="622263"/>
          <a:ext cx="1683521" cy="1654212"/>
        </a:xfrm>
        <a:prstGeom prst="rect">
          <a:avLst/>
        </a:prstGeom>
      </xdr:spPr>
    </xdr:pic>
    <xdr:clientData/>
  </xdr:twoCellAnchor>
  <xdr:twoCellAnchor editAs="oneCell">
    <xdr:from>
      <xdr:col>16</xdr:col>
      <xdr:colOff>180976</xdr:colOff>
      <xdr:row>1</xdr:row>
      <xdr:rowOff>523624</xdr:rowOff>
    </xdr:from>
    <xdr:to>
      <xdr:col>18</xdr:col>
      <xdr:colOff>453218</xdr:colOff>
      <xdr:row>6</xdr:row>
      <xdr:rowOff>175349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71D73DE8-F868-4165-8D91-149370E29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706976" y="666499"/>
          <a:ext cx="1643014" cy="1585300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183696</xdr:colOff>
      <xdr:row>15</xdr:row>
      <xdr:rowOff>34019</xdr:rowOff>
    </xdr:from>
    <xdr:to>
      <xdr:col>10</xdr:col>
      <xdr:colOff>175709</xdr:colOff>
      <xdr:row>28</xdr:row>
      <xdr:rowOff>125891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63394491-9E96-45AF-9287-25D0D7B299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579053" y="4143376"/>
          <a:ext cx="2361017" cy="2234292"/>
        </a:xfrm>
        <a:prstGeom prst="rect">
          <a:avLst/>
        </a:prstGeom>
      </xdr:spPr>
    </xdr:pic>
    <xdr:clientData/>
  </xdr:twoCellAnchor>
  <xdr:twoCellAnchor editAs="oneCell">
    <xdr:from>
      <xdr:col>7</xdr:col>
      <xdr:colOff>66261</xdr:colOff>
      <xdr:row>2</xdr:row>
      <xdr:rowOff>596348</xdr:rowOff>
    </xdr:from>
    <xdr:to>
      <xdr:col>10</xdr:col>
      <xdr:colOff>184321</xdr:colOff>
      <xdr:row>8</xdr:row>
      <xdr:rowOff>139662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188F7847-0449-4A6B-B141-EC4781A1D3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92" t="8788" r="469" b="14996"/>
        <a:stretch/>
      </xdr:blipFill>
      <xdr:spPr>
        <a:xfrm>
          <a:off x="6460435" y="969065"/>
          <a:ext cx="2490910" cy="1383195"/>
        </a:xfrm>
        <a:prstGeom prst="rect">
          <a:avLst/>
        </a:prstGeom>
      </xdr:spPr>
    </xdr:pic>
    <xdr:clientData/>
  </xdr:twoCellAnchor>
  <xdr:twoCellAnchor editAs="oneCell">
    <xdr:from>
      <xdr:col>7</xdr:col>
      <xdr:colOff>425258</xdr:colOff>
      <xdr:row>1</xdr:row>
      <xdr:rowOff>434061</xdr:rowOff>
    </xdr:from>
    <xdr:to>
      <xdr:col>9</xdr:col>
      <xdr:colOff>257882</xdr:colOff>
      <xdr:row>2</xdr:row>
      <xdr:rowOff>852724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DDEFFA92-7F99-4231-AAB1-D62AF295E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ackgroundRemoval t="9952" b="89979" l="5426" r="89987">
                      <a14:foregroundMark x1="20865" y1="28552" x2="11734" y2="31023"/>
                      <a14:foregroundMark x1="24702" y1="13109" x2="30569" y2="21002"/>
                      <a14:foregroundMark x1="30569" y1="21002" x2="36700" y2="23336"/>
                      <a14:foregroundMark x1="36700" y1="23336" x2="32378" y2="19561"/>
                      <a14:foregroundMark x1="45831" y1="34798" x2="41200" y2="49485"/>
                      <a14:foregroundMark x1="41200" y1="49485" x2="35686" y2="54084"/>
                      <a14:foregroundMark x1="35686" y1="54084" x2="22408" y2="53054"/>
                      <a14:foregroundMark x1="22408" y1="53054" x2="12572" y2="43583"/>
                      <a14:foregroundMark x1="7896" y1="29170" x2="5426" y2="37955"/>
                      <a14:foregroundMark x1="57874" y1="56074" x2="64888" y2="66507"/>
                      <a14:foregroundMark x1="72034" y1="89019" x2="80062" y2="74880"/>
                      <a14:foregroundMark x1="80062" y1="74880" x2="82179" y2="66507"/>
                    </a14:backgroundRemoval>
                  </a14:imgEffect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243157">
          <a:off x="6823430" y="578578"/>
          <a:ext cx="1453469" cy="931043"/>
        </a:xfrm>
        <a:prstGeom prst="rect">
          <a:avLst/>
        </a:prstGeom>
      </xdr:spPr>
    </xdr:pic>
    <xdr:clientData/>
  </xdr:twoCellAnchor>
  <xdr:twoCellAnchor editAs="oneCell">
    <xdr:from>
      <xdr:col>7</xdr:col>
      <xdr:colOff>563206</xdr:colOff>
      <xdr:row>1</xdr:row>
      <xdr:rowOff>26785</xdr:rowOff>
    </xdr:from>
    <xdr:to>
      <xdr:col>10</xdr:col>
      <xdr:colOff>119648</xdr:colOff>
      <xdr:row>1</xdr:row>
      <xdr:rowOff>451811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F3E59252-4B4A-4A65-938C-BAE0F915C2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6"/>
            </a:ext>
          </a:extLst>
        </a:blip>
        <a:srcRect l="6526" t="20427" r="6350" b="21700"/>
        <a:stretch/>
      </xdr:blipFill>
      <xdr:spPr>
        <a:xfrm>
          <a:off x="6961378" y="171302"/>
          <a:ext cx="1932719" cy="425026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1079842</xdr:colOff>
      <xdr:row>2</xdr:row>
      <xdr:rowOff>72258</xdr:rowOff>
    </xdr:from>
    <xdr:to>
      <xdr:col>8</xdr:col>
      <xdr:colOff>624679</xdr:colOff>
      <xdr:row>6</xdr:row>
      <xdr:rowOff>190499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8B0A0E31-0CBA-4A82-905E-9A6E1F36F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83773" y="748861"/>
          <a:ext cx="727251" cy="1405759"/>
        </a:xfrm>
        <a:prstGeom prst="rect">
          <a:avLst/>
        </a:prstGeom>
      </xdr:spPr>
    </xdr:pic>
    <xdr:clientData/>
  </xdr:twoCellAnchor>
  <xdr:twoCellAnchor editAs="oneCell">
    <xdr:from>
      <xdr:col>6</xdr:col>
      <xdr:colOff>1011620</xdr:colOff>
      <xdr:row>2</xdr:row>
      <xdr:rowOff>377908</xdr:rowOff>
    </xdr:from>
    <xdr:to>
      <xdr:col>7</xdr:col>
      <xdr:colOff>394138</xdr:colOff>
      <xdr:row>6</xdr:row>
      <xdr:rowOff>70461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5BF5490-6D66-4772-BBE1-217EA10401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2164"/>
        <a:stretch/>
      </xdr:blipFill>
      <xdr:spPr>
        <a:xfrm>
          <a:off x="7731672" y="1054511"/>
          <a:ext cx="466397" cy="980071"/>
        </a:xfrm>
        <a:prstGeom prst="rect">
          <a:avLst/>
        </a:prstGeom>
      </xdr:spPr>
    </xdr:pic>
    <xdr:clientData/>
  </xdr:twoCellAnchor>
  <xdr:twoCellAnchor editAs="oneCell">
    <xdr:from>
      <xdr:col>7</xdr:col>
      <xdr:colOff>830221</xdr:colOff>
      <xdr:row>1</xdr:row>
      <xdr:rowOff>52552</xdr:rowOff>
    </xdr:from>
    <xdr:to>
      <xdr:col>10</xdr:col>
      <xdr:colOff>3974</xdr:colOff>
      <xdr:row>1</xdr:row>
      <xdr:rowOff>477578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AA1ACAAC-4B27-4024-AAAA-33B53BD9A0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rcRect l="6526" t="20427" r="6350" b="21700"/>
        <a:stretch/>
      </xdr:blipFill>
      <xdr:spPr>
        <a:xfrm>
          <a:off x="8634152" y="197069"/>
          <a:ext cx="1932719" cy="425026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216778</xdr:colOff>
      <xdr:row>2</xdr:row>
      <xdr:rowOff>47212</xdr:rowOff>
    </xdr:from>
    <xdr:to>
      <xdr:col>7</xdr:col>
      <xdr:colOff>70617</xdr:colOff>
      <xdr:row>2</xdr:row>
      <xdr:rowOff>2964717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1CBB34AD-A50A-4B97-95E8-225693002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06637" y="368681"/>
          <a:ext cx="1552328" cy="2917505"/>
        </a:xfrm>
        <a:prstGeom prst="rect">
          <a:avLst/>
        </a:prstGeom>
      </xdr:spPr>
    </xdr:pic>
    <xdr:clientData/>
  </xdr:twoCellAnchor>
  <xdr:twoCellAnchor editAs="oneCell">
    <xdr:from>
      <xdr:col>7</xdr:col>
      <xdr:colOff>272817</xdr:colOff>
      <xdr:row>2</xdr:row>
      <xdr:rowOff>96071</xdr:rowOff>
    </xdr:from>
    <xdr:to>
      <xdr:col>8</xdr:col>
      <xdr:colOff>29767</xdr:colOff>
      <xdr:row>2</xdr:row>
      <xdr:rowOff>2958110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C3D8F910-2FD4-4F34-98DD-853166C14C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4222"/>
        <a:stretch/>
      </xdr:blipFill>
      <xdr:spPr>
        <a:xfrm>
          <a:off x="6350958" y="417540"/>
          <a:ext cx="1459543" cy="2862039"/>
        </a:xfrm>
        <a:prstGeom prst="rect">
          <a:avLst/>
        </a:prstGeom>
      </xdr:spPr>
    </xdr:pic>
    <xdr:clientData/>
  </xdr:twoCellAnchor>
  <xdr:twoCellAnchor editAs="oneCell">
    <xdr:from>
      <xdr:col>1</xdr:col>
      <xdr:colOff>19213</xdr:colOff>
      <xdr:row>2</xdr:row>
      <xdr:rowOff>35302</xdr:rowOff>
    </xdr:from>
    <xdr:to>
      <xdr:col>5</xdr:col>
      <xdr:colOff>112905</xdr:colOff>
      <xdr:row>2</xdr:row>
      <xdr:rowOff>2984855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1B9BCF9-7A68-482E-9A31-D05EB4E1A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73994" y="356771"/>
          <a:ext cx="4784960" cy="2949553"/>
        </a:xfrm>
        <a:prstGeom prst="rect">
          <a:avLst/>
        </a:prstGeom>
      </xdr:spPr>
    </xdr:pic>
    <xdr:clientData/>
  </xdr:twoCellAnchor>
  <xdr:twoCellAnchor editAs="oneCell">
    <xdr:from>
      <xdr:col>8</xdr:col>
      <xdr:colOff>244185</xdr:colOff>
      <xdr:row>2</xdr:row>
      <xdr:rowOff>750505</xdr:rowOff>
    </xdr:from>
    <xdr:to>
      <xdr:col>11</xdr:col>
      <xdr:colOff>272117</xdr:colOff>
      <xdr:row>2</xdr:row>
      <xdr:rowOff>2723838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FF46E72B-9273-4026-85FB-71488B1BE2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5534"/>
        <a:stretch/>
      </xdr:blipFill>
      <xdr:spPr>
        <a:xfrm>
          <a:off x="8494806" y="1078953"/>
          <a:ext cx="2241673" cy="1973333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0000000}" name="Таблица68" displayName="Таблица68" ref="A1:S494" totalsRowShown="0" headerRowDxfId="27">
  <autoFilter ref="A1:S494" xr:uid="{00000000-0009-0000-0100-000001000000}"/>
  <tableColumns count="19">
    <tableColumn id="1" xr3:uid="{00000000-0010-0000-0000-000001000000}" name="Столбец3"/>
    <tableColumn id="2" xr3:uid="{00000000-0010-0000-0000-000002000000}" name="Наименование "/>
    <tableColumn id="3" xr3:uid="{00000000-0010-0000-0000-000003000000}" name="Полное  наименование"/>
    <tableColumn id="4" xr3:uid="{00000000-0010-0000-0000-000004000000}" name="Группа"/>
    <tableColumn id="5" xr3:uid="{00000000-0010-0000-0000-000005000000}" name="Тип 2"/>
    <tableColumn id="6" xr3:uid="{00000000-0010-0000-0000-000006000000}" name="Исполнение/_x000a_модификация "/>
    <tableColumn id="7" xr3:uid="{00000000-0010-0000-0000-000007000000}" name="DN"/>
    <tableColumn id="8" xr3:uid="{00000000-0010-0000-0000-000008000000}" name="МРД,_x000a_бар изб."/>
    <tableColumn id="9" xr3:uid="{00000000-0010-0000-0000-000009000000}" name="Рабочая температура, °С"/>
    <tableColumn id="10" xr3:uid="{00000000-0010-0000-0000-00000A000000}" name="Рабочая среда"/>
    <tableColumn id="11" xr3:uid="{00000000-0010-0000-0000-00000B000000}" name="Присоединение "/>
    <tableColumn id="12" xr3:uid="{00000000-0010-0000-0000-00000C000000}" name="Описание" dataDxfId="26"/>
    <tableColumn id="13" xr3:uid="{00000000-0010-0000-0000-00000D000000}" name="Цена,  у.е._x000a_без НДС" dataDxfId="25"/>
    <tableColumn id="14" xr3:uid="{00000000-0010-0000-0000-00000E000000}" name="Цена, у.е._x000a_с НДС 20%" dataDxfId="24">
      <calculatedColumnFormula>M2*1.2</calculatedColumnFormula>
    </tableColumn>
    <tableColumn id="15" xr3:uid="{00000000-0010-0000-0000-00000F000000}" name="Группа скидок " dataDxfId="23"/>
    <tableColumn id="16" xr3:uid="{00000000-0010-0000-0000-000010000000}" name="Примечание "/>
    <tableColumn id="17" xr3:uid="{00000000-0010-0000-0000-000011000000}" name="СКЛАД"/>
    <tableColumn id="18" xr3:uid="{00000000-0010-0000-0000-000012000000}" name="Столбец1">
      <calculatedColumnFormula>IF(Таблица68[[#This Row],[Столбец2]]="A",1,IF(Таблица68[[#This Row],[Столбец2]]="B",2,IF(Таблица68[[#This Row],[Столбец2]]="C",3)))</calculatedColumnFormula>
    </tableColumn>
    <tableColumn id="19" xr3:uid="{88F0B12E-D636-44A3-8469-7DA0DD9B1B5F}" name="Столбец2" dataDxfId="22" dataCellStyle="Обычный 3"/>
  </tableColumns>
  <tableStyleInfo name="TableStyleLight2" showFirstColumn="0" showLastColumn="0" showRowStripes="1" showColumnStripes="0"/>
</table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comments" Target="../comments1.xml"/><Relationship Id="rId3" Type="http://schemas.openxmlformats.org/officeDocument/2006/relationships/hyperlink" Target="https://ridan.ru/" TargetMode="External"/><Relationship Id="rId7" Type="http://schemas.openxmlformats.org/officeDocument/2006/relationships/vmlDrawing" Target="../drawings/vmlDrawing1.vml"/><Relationship Id="rId2" Type="http://schemas.openxmlformats.org/officeDocument/2006/relationships/hyperlink" Target="https://community.ridan.ru/" TargetMode="External"/><Relationship Id="rId1" Type="http://schemas.openxmlformats.org/officeDocument/2006/relationships/hyperlink" Target="https://ridan.group/Cooling/Katalog%20Klapany%20i%20komponenty%20dlya%20promyshlennyh%20sistem%20holodosnabzheniya%202024.pdf" TargetMode="External"/><Relationship Id="rId6" Type="http://schemas.openxmlformats.org/officeDocument/2006/relationships/printerSettings" Target="../printerSettings/printerSettings1.bin"/><Relationship Id="rId5" Type="http://schemas.openxmlformats.org/officeDocument/2006/relationships/hyperlink" Target="https://ridan.ru/sales/cart" TargetMode="External"/><Relationship Id="rId4" Type="http://schemas.openxmlformats.org/officeDocument/2006/relationships/hyperlink" Target="https://ridan.ru/search/analogs" TargetMode="Externa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2.bin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Relationship Id="rId6" Type="http://schemas.openxmlformats.org/officeDocument/2006/relationships/comments" Target="../comments2.xml"/><Relationship Id="rId5" Type="http://schemas.openxmlformats.org/officeDocument/2006/relationships/vmlDrawing" Target="../drawings/vmlDrawing2.vml"/><Relationship Id="rId4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3.bin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Relationship Id="rId6" Type="http://schemas.openxmlformats.org/officeDocument/2006/relationships/comments" Target="../comments3.xml"/><Relationship Id="rId5" Type="http://schemas.openxmlformats.org/officeDocument/2006/relationships/vmlDrawing" Target="../drawings/vmlDrawing3.vml"/><Relationship Id="rId4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4.bin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Relationship Id="rId6" Type="http://schemas.openxmlformats.org/officeDocument/2006/relationships/comments" Target="../comments4.xml"/><Relationship Id="rId5" Type="http://schemas.openxmlformats.org/officeDocument/2006/relationships/vmlDrawing" Target="../drawings/vmlDrawing4.vml"/><Relationship Id="rId4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5.bin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Relationship Id="rId6" Type="http://schemas.openxmlformats.org/officeDocument/2006/relationships/comments" Target="../comments5.xml"/><Relationship Id="rId5" Type="http://schemas.openxmlformats.org/officeDocument/2006/relationships/vmlDrawing" Target="../drawings/vmlDrawing5.vml"/><Relationship Id="rId4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6.bin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Relationship Id="rId6" Type="http://schemas.openxmlformats.org/officeDocument/2006/relationships/comments" Target="../comments6.xml"/><Relationship Id="rId5" Type="http://schemas.openxmlformats.org/officeDocument/2006/relationships/vmlDrawing" Target="../drawings/vmlDrawing6.vml"/><Relationship Id="rId4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7.bin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Relationship Id="rId6" Type="http://schemas.openxmlformats.org/officeDocument/2006/relationships/comments" Target="../comments7.xml"/><Relationship Id="rId5" Type="http://schemas.openxmlformats.org/officeDocument/2006/relationships/vmlDrawing" Target="../drawings/vmlDrawing7.vml"/><Relationship Id="rId4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8.bin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Relationship Id="rId6" Type="http://schemas.openxmlformats.org/officeDocument/2006/relationships/comments" Target="../comments8.xml"/><Relationship Id="rId5" Type="http://schemas.openxmlformats.org/officeDocument/2006/relationships/vmlDrawing" Target="../drawings/vmlDrawing8.vml"/><Relationship Id="rId4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9.bin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Relationship Id="rId6" Type="http://schemas.openxmlformats.org/officeDocument/2006/relationships/comments" Target="../comments9.xml"/><Relationship Id="rId5" Type="http://schemas.openxmlformats.org/officeDocument/2006/relationships/vmlDrawing" Target="../drawings/vmlDrawing9.vml"/><Relationship Id="rId4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0.bin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Relationship Id="rId6" Type="http://schemas.openxmlformats.org/officeDocument/2006/relationships/comments" Target="../comments10.xml"/><Relationship Id="rId5" Type="http://schemas.openxmlformats.org/officeDocument/2006/relationships/vmlDrawing" Target="../drawings/vmlDrawing10.vml"/><Relationship Id="rId4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1.bin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Relationship Id="rId6" Type="http://schemas.openxmlformats.org/officeDocument/2006/relationships/comments" Target="../comments11.xml"/><Relationship Id="rId5" Type="http://schemas.openxmlformats.org/officeDocument/2006/relationships/vmlDrawing" Target="../drawings/vmlDrawing11.vml"/><Relationship Id="rId4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2.bin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Relationship Id="rId6" Type="http://schemas.openxmlformats.org/officeDocument/2006/relationships/comments" Target="../comments12.xml"/><Relationship Id="rId5" Type="http://schemas.openxmlformats.org/officeDocument/2006/relationships/vmlDrawing" Target="../drawings/vmlDrawing12.vml"/><Relationship Id="rId4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3.bin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Relationship Id="rId6" Type="http://schemas.openxmlformats.org/officeDocument/2006/relationships/comments" Target="../comments13.xml"/><Relationship Id="rId5" Type="http://schemas.openxmlformats.org/officeDocument/2006/relationships/vmlDrawing" Target="../drawings/vmlDrawing13.vml"/><Relationship Id="rId4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4.bin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Relationship Id="rId6" Type="http://schemas.openxmlformats.org/officeDocument/2006/relationships/comments" Target="../comments14.xml"/><Relationship Id="rId5" Type="http://schemas.openxmlformats.org/officeDocument/2006/relationships/vmlDrawing" Target="../drawings/vmlDrawing14.vml"/><Relationship Id="rId4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5.bin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Relationship Id="rId6" Type="http://schemas.openxmlformats.org/officeDocument/2006/relationships/comments" Target="../comments15.xml"/><Relationship Id="rId5" Type="http://schemas.openxmlformats.org/officeDocument/2006/relationships/vmlDrawing" Target="../drawings/vmlDrawing15.vml"/><Relationship Id="rId4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6.bin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Relationship Id="rId6" Type="http://schemas.openxmlformats.org/officeDocument/2006/relationships/comments" Target="../comments16.xml"/><Relationship Id="rId5" Type="http://schemas.openxmlformats.org/officeDocument/2006/relationships/vmlDrawing" Target="../drawings/vmlDrawing16.vml"/><Relationship Id="rId4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7.bin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Relationship Id="rId6" Type="http://schemas.openxmlformats.org/officeDocument/2006/relationships/comments" Target="../comments17.xml"/><Relationship Id="rId5" Type="http://schemas.openxmlformats.org/officeDocument/2006/relationships/vmlDrawing" Target="../drawings/vmlDrawing17.vml"/><Relationship Id="rId4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8.bin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Relationship Id="rId6" Type="http://schemas.openxmlformats.org/officeDocument/2006/relationships/comments" Target="../comments18.xml"/><Relationship Id="rId5" Type="http://schemas.openxmlformats.org/officeDocument/2006/relationships/vmlDrawing" Target="../drawings/vmlDrawing18.vml"/><Relationship Id="rId4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9.bin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Relationship Id="rId6" Type="http://schemas.openxmlformats.org/officeDocument/2006/relationships/comments" Target="../comments19.xml"/><Relationship Id="rId5" Type="http://schemas.openxmlformats.org/officeDocument/2006/relationships/vmlDrawing" Target="../drawings/vmlDrawing19.vml"/><Relationship Id="rId4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20.bin"/><Relationship Id="rId2" Type="http://schemas.openxmlformats.org/officeDocument/2006/relationships/hyperlink" Target="https://ridan.group/Cooling/Katalog%20Klapany%20i%20komponenty%20dlya%20promyshlennyh%20sistem%20holodosnabzheniya%202024.pdf" TargetMode="External"/><Relationship Id="rId1" Type="http://schemas.openxmlformats.org/officeDocument/2006/relationships/hyperlink" Target="https://ridan.ru/sales/cart" TargetMode="External"/><Relationship Id="rId6" Type="http://schemas.openxmlformats.org/officeDocument/2006/relationships/comments" Target="../comments20.xml"/><Relationship Id="rId5" Type="http://schemas.openxmlformats.org/officeDocument/2006/relationships/vmlDrawing" Target="../drawings/vmlDrawing20.vml"/><Relationship Id="rId4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1.vml"/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1.bin"/><Relationship Id="rId4" Type="http://schemas.openxmlformats.org/officeDocument/2006/relationships/comments" Target="../comments21.xml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vmlDrawing" Target="../drawings/vmlDrawing22.vml"/><Relationship Id="rId1" Type="http://schemas.openxmlformats.org/officeDocument/2006/relationships/printerSettings" Target="../printerSettings/printerSettings22.bin"/><Relationship Id="rId4" Type="http://schemas.openxmlformats.org/officeDocument/2006/relationships/comments" Target="../comments2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Лист14"/>
  <dimension ref="A1:R63"/>
  <sheetViews>
    <sheetView showGridLines="0" zoomScale="145" zoomScaleNormal="145" workbookViewId="0">
      <selection activeCell="K16" sqref="K16"/>
    </sheetView>
  </sheetViews>
  <sheetFormatPr defaultColWidth="8.7109375" defaultRowHeight="12.75" outlineLevelCol="1"/>
  <cols>
    <col min="1" max="1" width="2.140625" customWidth="1"/>
    <col min="2" max="2" width="16" customWidth="1"/>
    <col min="3" max="3" width="87.140625" customWidth="1"/>
    <col min="4" max="4" width="12" customWidth="1"/>
    <col min="5" max="5" width="11" customWidth="1"/>
    <col min="6" max="7" width="9.42578125" hidden="1" customWidth="1" outlineLevel="1"/>
    <col min="8" max="8" width="18" hidden="1" customWidth="1" outlineLevel="1"/>
    <col min="9" max="9" width="17.7109375" hidden="1" customWidth="1" outlineLevel="1"/>
    <col min="10" max="10" width="17.85546875" hidden="1" customWidth="1" outlineLevel="1"/>
    <col min="11" max="11" width="5.28515625" style="12" customWidth="1" collapsed="1"/>
    <col min="12" max="12" width="6.28515625" style="12" customWidth="1" outlineLevel="1"/>
    <col min="13" max="13" width="8.85546875" customWidth="1" outlineLevel="1"/>
    <col min="14" max="14" width="16.140625" customWidth="1" outlineLevel="1"/>
    <col min="15" max="15" width="23" customWidth="1" outlineLevel="1"/>
    <col min="16" max="16" width="38.7109375" customWidth="1" outlineLevel="1"/>
    <col min="17" max="17" width="14.42578125" customWidth="1"/>
    <col min="18" max="18" width="12.140625" customWidth="1"/>
  </cols>
  <sheetData>
    <row r="1" spans="1:18" ht="11.25" customHeight="1"/>
    <row r="2" spans="1:18" ht="18.75" customHeight="1">
      <c r="A2" s="26"/>
      <c r="B2" s="346" t="s">
        <v>329</v>
      </c>
      <c r="C2" s="403" t="s">
        <v>330</v>
      </c>
      <c r="D2" s="403"/>
      <c r="E2" s="403"/>
      <c r="F2" s="404" t="s">
        <v>331</v>
      </c>
      <c r="G2" s="404"/>
      <c r="H2" s="404"/>
      <c r="I2" s="404"/>
      <c r="J2" s="404"/>
      <c r="K2" s="28"/>
      <c r="L2" s="405" t="s">
        <v>332</v>
      </c>
      <c r="M2" s="405"/>
      <c r="N2" s="405"/>
      <c r="O2" s="405"/>
      <c r="P2" s="405"/>
    </row>
    <row r="3" spans="1:18" ht="19.5" customHeight="1">
      <c r="B3" s="406" t="s">
        <v>333</v>
      </c>
      <c r="C3" s="406"/>
      <c r="D3" s="406"/>
      <c r="E3" s="406"/>
      <c r="F3" s="347"/>
      <c r="G3" s="347" t="s">
        <v>334</v>
      </c>
      <c r="H3" s="347"/>
      <c r="I3" s="347"/>
      <c r="J3" s="348"/>
      <c r="K3" s="29"/>
      <c r="L3" s="356"/>
      <c r="M3" s="179"/>
      <c r="N3" s="179"/>
      <c r="O3" s="179"/>
      <c r="P3" s="180"/>
    </row>
    <row r="4" spans="1:18" ht="10.5" customHeight="1">
      <c r="B4" s="349" t="s">
        <v>21</v>
      </c>
      <c r="C4" s="179"/>
      <c r="D4" s="179"/>
      <c r="E4" s="180"/>
      <c r="F4" s="179"/>
      <c r="G4" s="407" t="s">
        <v>335</v>
      </c>
      <c r="H4" s="407"/>
      <c r="I4" s="407"/>
      <c r="J4" s="407"/>
      <c r="K4" s="29"/>
      <c r="L4" s="357"/>
      <c r="M4" s="181" t="s">
        <v>336</v>
      </c>
      <c r="N4" s="125"/>
      <c r="O4" s="125"/>
      <c r="P4" s="126"/>
    </row>
    <row r="5" spans="1:18" ht="13.5" customHeight="1">
      <c r="B5" s="114" t="s">
        <v>2</v>
      </c>
      <c r="C5" s="350" t="s">
        <v>3</v>
      </c>
      <c r="D5" s="125"/>
      <c r="E5" s="180"/>
      <c r="F5" s="179"/>
      <c r="G5" s="408" t="s">
        <v>337</v>
      </c>
      <c r="H5" s="408"/>
      <c r="I5" s="408"/>
      <c r="J5" s="408"/>
      <c r="K5" s="29"/>
      <c r="L5" s="357"/>
      <c r="M5" s="409"/>
      <c r="N5" s="409"/>
      <c r="O5" s="409"/>
      <c r="P5" s="409"/>
    </row>
    <row r="6" spans="1:18" ht="11.25" customHeight="1">
      <c r="B6" s="119" t="s">
        <v>4</v>
      </c>
      <c r="C6" s="350" t="s">
        <v>5</v>
      </c>
      <c r="D6" s="125"/>
      <c r="E6" s="180"/>
      <c r="F6" s="179"/>
      <c r="G6" s="408" t="s">
        <v>338</v>
      </c>
      <c r="H6" s="408"/>
      <c r="I6" s="408"/>
      <c r="J6" s="408"/>
      <c r="K6" s="32"/>
      <c r="L6" s="357"/>
      <c r="M6" s="410" t="s">
        <v>339</v>
      </c>
      <c r="N6" s="410"/>
      <c r="O6" s="410"/>
      <c r="P6" s="410"/>
    </row>
    <row r="7" spans="1:18" ht="13.5" customHeight="1">
      <c r="B7" s="120" t="s">
        <v>6</v>
      </c>
      <c r="C7" s="350" t="s">
        <v>7</v>
      </c>
      <c r="D7" s="125"/>
      <c r="E7" s="180"/>
      <c r="F7" s="179"/>
      <c r="G7" s="179"/>
      <c r="H7" s="351" t="s">
        <v>18</v>
      </c>
      <c r="I7" s="351" t="s">
        <v>340</v>
      </c>
      <c r="J7" s="351" t="s">
        <v>341</v>
      </c>
      <c r="K7" s="29"/>
      <c r="L7" s="357"/>
      <c r="M7" s="125"/>
      <c r="N7" s="125"/>
      <c r="O7" s="125"/>
      <c r="P7" s="126"/>
    </row>
    <row r="8" spans="1:18" ht="12" customHeight="1">
      <c r="B8" s="411" t="s">
        <v>342</v>
      </c>
      <c r="C8" s="411"/>
      <c r="D8" s="411"/>
      <c r="E8" s="411"/>
      <c r="F8" s="352"/>
      <c r="G8" s="352"/>
      <c r="H8" s="353" t="s">
        <v>41</v>
      </c>
      <c r="I8" s="354">
        <v>0</v>
      </c>
      <c r="J8" s="355">
        <v>80</v>
      </c>
      <c r="K8" s="29"/>
      <c r="L8" s="358"/>
      <c r="M8" s="410" t="s">
        <v>343</v>
      </c>
      <c r="N8" s="410"/>
      <c r="O8" s="410"/>
      <c r="P8" s="410"/>
    </row>
    <row r="9" spans="1:18" ht="15.75" customHeight="1">
      <c r="B9" s="33"/>
      <c r="C9" s="598" t="s">
        <v>1717</v>
      </c>
      <c r="D9" s="598"/>
      <c r="E9" s="598"/>
      <c r="F9" s="596"/>
      <c r="G9" s="597"/>
      <c r="H9" s="34"/>
      <c r="I9" s="34"/>
      <c r="J9" s="35"/>
      <c r="K9" s="36"/>
      <c r="L9" s="37"/>
      <c r="M9" s="34"/>
      <c r="N9" s="34"/>
      <c r="O9" s="34"/>
      <c r="P9" s="35"/>
    </row>
    <row r="10" spans="1:18" ht="38.25" customHeight="1">
      <c r="B10" s="301" t="s">
        <v>10</v>
      </c>
      <c r="C10" s="301" t="s">
        <v>344</v>
      </c>
      <c r="D10" s="401" t="s">
        <v>19</v>
      </c>
      <c r="E10" s="401" t="s">
        <v>20</v>
      </c>
      <c r="F10" s="362" t="s">
        <v>345</v>
      </c>
      <c r="G10" s="362" t="s">
        <v>18</v>
      </c>
      <c r="H10" s="362" t="s">
        <v>346</v>
      </c>
      <c r="I10" s="362" t="s">
        <v>347</v>
      </c>
      <c r="J10" s="362" t="s">
        <v>348</v>
      </c>
      <c r="K10" s="363" t="s">
        <v>349</v>
      </c>
      <c r="L10" s="364" t="s">
        <v>14</v>
      </c>
      <c r="M10" s="364" t="s">
        <v>16</v>
      </c>
      <c r="N10" s="364" t="s">
        <v>315</v>
      </c>
      <c r="O10" s="364" t="s">
        <v>15</v>
      </c>
      <c r="P10" s="364" t="s">
        <v>350</v>
      </c>
    </row>
    <row r="11" spans="1:18" ht="18">
      <c r="B11" s="129"/>
      <c r="C11" s="337" t="e">
        <f>VLOOKUP(B11,ИСХОДНИК!A:N,3,FALSE())</f>
        <v>#N/A</v>
      </c>
      <c r="D11" s="136" t="e">
        <f>VLOOKUP('Быстрый поиск по коду'!B11,ИСХОДНИК!A:N,13,FALSE())</f>
        <v>#N/A</v>
      </c>
      <c r="E11" s="136" t="e">
        <f>VLOOKUP('Быстрый поиск по коду'!B11,ИСХОДНИК!A:N,14,FALSE())</f>
        <v>#N/A</v>
      </c>
      <c r="F11" s="359">
        <v>1</v>
      </c>
      <c r="G11" s="151" t="e">
        <f>VLOOKUP(B11,ИСХОДНИК!A:P,15,FALSE())</f>
        <v>#N/A</v>
      </c>
      <c r="H11" s="360" t="e">
        <f>D11*(1-$I$7)*F11</f>
        <v>#N/A</v>
      </c>
      <c r="I11" s="360" t="e">
        <f>D11*(1-$I$7)*F11</f>
        <v>#N/A</v>
      </c>
      <c r="J11" s="361" t="e">
        <f>I11*$J$7</f>
        <v>#N/A</v>
      </c>
      <c r="K11" s="137" t="e">
        <f>IF(VLOOKUP(B11,ИСХОДНИК!A:R,18,FALSE())=1,ИСХОДНИК!$T$2,IF(VLOOKUP(B11,ИСХОДНИК!A:R,18,FALSE())=2,ИСХОДНИК!$T$4,IF(VLOOKUP(B11,ИСХОДНИК!A:R,18,FALSE())=3,ИСХОДНИК!$T$5)))</f>
        <v>#N/A</v>
      </c>
      <c r="L11" s="132" t="e">
        <f>VLOOKUP(B11,ИСХОДНИК!A:N,7,FALSE())</f>
        <v>#N/A</v>
      </c>
      <c r="M11" s="132" t="e">
        <f>VLOOKUP(B11,ИСХОДНИК!A:N,8,FALSE())</f>
        <v>#N/A</v>
      </c>
      <c r="N11" s="132" t="e">
        <f>VLOOKUP(B11,ИСХОДНИК!A:N,9,FALSE())</f>
        <v>#N/A</v>
      </c>
      <c r="O11" s="337" t="e">
        <f>VLOOKUP(B11,ИСХОДНИК!A:N,10,FALSE())</f>
        <v>#N/A</v>
      </c>
      <c r="P11" s="337" t="e">
        <f>VLOOKUP(B11,ИСХОДНИК!A:N,11,FALSE())</f>
        <v>#N/A</v>
      </c>
      <c r="R11" s="10"/>
    </row>
    <row r="12" spans="1:18" ht="18">
      <c r="B12" s="129"/>
      <c r="C12" s="337" t="e">
        <f>VLOOKUP(B12,ИСХОДНИК!A:N,3,FALSE())</f>
        <v>#N/A</v>
      </c>
      <c r="D12" s="136" t="e">
        <f>VLOOKUP('Быстрый поиск по коду'!B12,ИСХОДНИК!A:N,13,FALSE())</f>
        <v>#N/A</v>
      </c>
      <c r="E12" s="136" t="e">
        <f>VLOOKUP('Быстрый поиск по коду'!B12,ИСХОДНИК!A:N,14,FALSE())</f>
        <v>#N/A</v>
      </c>
      <c r="F12" s="359">
        <v>1</v>
      </c>
      <c r="G12" s="151" t="e">
        <f>VLOOKUP(B12,ИСХОДНИК!A:P,15,FALSE())</f>
        <v>#N/A</v>
      </c>
      <c r="H12" s="360" t="e">
        <f t="shared" ref="H12:H43" si="0">D12*(1-$C$3)*F12</f>
        <v>#N/A</v>
      </c>
      <c r="I12" s="360" t="e">
        <f t="shared" ref="I12:I43" si="1">D12*(1-$C$3)*F12</f>
        <v>#N/A</v>
      </c>
      <c r="J12" s="361" t="e">
        <f t="shared" ref="J12:J43" si="2">I12*$D$3</f>
        <v>#N/A</v>
      </c>
      <c r="K12" s="137" t="e">
        <f>IF(VLOOKUP(B12,ИСХОДНИК!A:R,18,FALSE())=1,ИСХОДНИК!$T$2,IF(VLOOKUP(B12,ИСХОДНИК!A:R,18,FALSE())=2,ИСХОДНИК!$T$4,IF(VLOOKUP(B12,ИСХОДНИК!A:R,18,FALSE())=3,ИСХОДНИК!$T$5)))</f>
        <v>#N/A</v>
      </c>
      <c r="L12" s="132" t="e">
        <f>VLOOKUP(B12,ИСХОДНИК!A:N,7,FALSE())</f>
        <v>#N/A</v>
      </c>
      <c r="M12" s="132" t="e">
        <f>VLOOKUP(B12,ИСХОДНИК!A:N,8,FALSE())</f>
        <v>#N/A</v>
      </c>
      <c r="N12" s="132" t="e">
        <f>VLOOKUP(B12,ИСХОДНИК!A:N,9,FALSE())</f>
        <v>#N/A</v>
      </c>
      <c r="O12" s="337" t="e">
        <f>VLOOKUP(B12,ИСХОДНИК!A:N,10,FALSE())</f>
        <v>#N/A</v>
      </c>
      <c r="P12" s="337" t="e">
        <f>VLOOKUP(B12,ИСХОДНИК!A:N,11,FALSE())</f>
        <v>#N/A</v>
      </c>
    </row>
    <row r="13" spans="1:18" ht="18">
      <c r="B13" s="129"/>
      <c r="C13" s="337" t="e">
        <f>VLOOKUP(B13,ИСХОДНИК!A:N,3,FALSE())</f>
        <v>#N/A</v>
      </c>
      <c r="D13" s="136" t="e">
        <f>VLOOKUP('Быстрый поиск по коду'!B13,ИСХОДНИК!A:N,13,FALSE())</f>
        <v>#N/A</v>
      </c>
      <c r="E13" s="136" t="e">
        <f>VLOOKUP('Быстрый поиск по коду'!B13,ИСХОДНИК!A:N,14,FALSE())</f>
        <v>#N/A</v>
      </c>
      <c r="F13" s="359">
        <v>1</v>
      </c>
      <c r="G13" s="151" t="e">
        <f>VLOOKUP(B13,ИСХОДНИК!A:P,15,FALSE())</f>
        <v>#N/A</v>
      </c>
      <c r="H13" s="360" t="e">
        <f t="shared" si="0"/>
        <v>#N/A</v>
      </c>
      <c r="I13" s="360" t="e">
        <f t="shared" si="1"/>
        <v>#N/A</v>
      </c>
      <c r="J13" s="361" t="e">
        <f t="shared" si="2"/>
        <v>#N/A</v>
      </c>
      <c r="K13" s="137" t="e">
        <f>IF(VLOOKUP(B13,ИСХОДНИК!A:R,18,FALSE())=1,ИСХОДНИК!$T$2,IF(VLOOKUP(B13,ИСХОДНИК!A:R,18,FALSE())=2,ИСХОДНИК!$T$4,IF(VLOOKUP(B13,ИСХОДНИК!A:R,18,FALSE())=3,ИСХОДНИК!$T$5)))</f>
        <v>#N/A</v>
      </c>
      <c r="L13" s="132" t="e">
        <f>VLOOKUP(B13,ИСХОДНИК!A:N,7,FALSE())</f>
        <v>#N/A</v>
      </c>
      <c r="M13" s="132" t="e">
        <f>VLOOKUP(B13,ИСХОДНИК!A:N,8,FALSE())</f>
        <v>#N/A</v>
      </c>
      <c r="N13" s="132" t="e">
        <f>VLOOKUP(B13,ИСХОДНИК!A:N,9,FALSE())</f>
        <v>#N/A</v>
      </c>
      <c r="O13" s="337" t="e">
        <f>VLOOKUP(B13,ИСХОДНИК!A:N,10,FALSE())</f>
        <v>#N/A</v>
      </c>
      <c r="P13" s="337" t="e">
        <f>VLOOKUP(B13,ИСХОДНИК!A:N,11,FALSE())</f>
        <v>#N/A</v>
      </c>
    </row>
    <row r="14" spans="1:18" ht="18">
      <c r="B14" s="129"/>
      <c r="C14" s="337" t="e">
        <f>VLOOKUP(B14,ИСХОДНИК!A:N,3,FALSE())</f>
        <v>#N/A</v>
      </c>
      <c r="D14" s="136" t="e">
        <f>VLOOKUP('Быстрый поиск по коду'!B14,ИСХОДНИК!A:N,13,FALSE())</f>
        <v>#N/A</v>
      </c>
      <c r="E14" s="136" t="e">
        <f>VLOOKUP('Быстрый поиск по коду'!B14,ИСХОДНИК!A:N,14,FALSE())</f>
        <v>#N/A</v>
      </c>
      <c r="F14" s="359">
        <v>1</v>
      </c>
      <c r="G14" s="151" t="e">
        <f>VLOOKUP(B14,ИСХОДНИК!A:P,15,FALSE())</f>
        <v>#N/A</v>
      </c>
      <c r="H14" s="360" t="e">
        <f t="shared" si="0"/>
        <v>#N/A</v>
      </c>
      <c r="I14" s="360" t="e">
        <f t="shared" si="1"/>
        <v>#N/A</v>
      </c>
      <c r="J14" s="361" t="e">
        <f t="shared" si="2"/>
        <v>#N/A</v>
      </c>
      <c r="K14" s="137" t="e">
        <f>IF(VLOOKUP(B14,ИСХОДНИК!A:R,18,FALSE())=1,ИСХОДНИК!$T$2,IF(VLOOKUP(B14,ИСХОДНИК!A:R,18,FALSE())=2,ИСХОДНИК!$T$4,IF(VLOOKUP(B14,ИСХОДНИК!A:R,18,FALSE())=3,ИСХОДНИК!$T$5)))</f>
        <v>#N/A</v>
      </c>
      <c r="L14" s="132" t="e">
        <f>VLOOKUP(B14,ИСХОДНИК!A:N,7,FALSE())</f>
        <v>#N/A</v>
      </c>
      <c r="M14" s="132" t="e">
        <f>VLOOKUP(B14,ИСХОДНИК!A:N,8,FALSE())</f>
        <v>#N/A</v>
      </c>
      <c r="N14" s="132" t="e">
        <f>VLOOKUP(B14,ИСХОДНИК!A:N,9,FALSE())</f>
        <v>#N/A</v>
      </c>
      <c r="O14" s="337" t="e">
        <f>VLOOKUP(B14,ИСХОДНИК!A:N,10,FALSE())</f>
        <v>#N/A</v>
      </c>
      <c r="P14" s="337" t="e">
        <f>VLOOKUP(B14,ИСХОДНИК!A:N,11,FALSE())</f>
        <v>#N/A</v>
      </c>
    </row>
    <row r="15" spans="1:18" ht="21.75" customHeight="1">
      <c r="B15" s="129"/>
      <c r="C15" s="337" t="e">
        <f>VLOOKUP(B15,ИСХОДНИК!A:N,3,FALSE())</f>
        <v>#N/A</v>
      </c>
      <c r="D15" s="136" t="e">
        <f>VLOOKUP('Быстрый поиск по коду'!B15,ИСХОДНИК!A:N,13,FALSE())</f>
        <v>#N/A</v>
      </c>
      <c r="E15" s="136" t="e">
        <f>VLOOKUP('Быстрый поиск по коду'!B15,ИСХОДНИК!A:N,14,FALSE())</f>
        <v>#N/A</v>
      </c>
      <c r="F15" s="359">
        <v>1</v>
      </c>
      <c r="G15" s="151" t="e">
        <f>VLOOKUP(B15,ИСХОДНИК!A:P,15,FALSE())</f>
        <v>#N/A</v>
      </c>
      <c r="H15" s="360" t="e">
        <f t="shared" si="0"/>
        <v>#N/A</v>
      </c>
      <c r="I15" s="360" t="e">
        <f t="shared" si="1"/>
        <v>#N/A</v>
      </c>
      <c r="J15" s="361" t="e">
        <f t="shared" si="2"/>
        <v>#N/A</v>
      </c>
      <c r="K15" s="137" t="e">
        <f>IF(VLOOKUP(B15,ИСХОДНИК!A:R,18,FALSE())=1,ИСХОДНИК!$T$2,IF(VLOOKUP(B15,ИСХОДНИК!A:R,18,FALSE())=2,ИСХОДНИК!$T$4,IF(VLOOKUP(B15,ИСХОДНИК!A:R,18,FALSE())=3,ИСХОДНИК!$T$5)))</f>
        <v>#N/A</v>
      </c>
      <c r="L15" s="132" t="e">
        <f>VLOOKUP(B15,ИСХОДНИК!A:N,7,FALSE())</f>
        <v>#N/A</v>
      </c>
      <c r="M15" s="132" t="e">
        <f>VLOOKUP(B15,ИСХОДНИК!A:N,8,FALSE())</f>
        <v>#N/A</v>
      </c>
      <c r="N15" s="132" t="e">
        <f>VLOOKUP(B15,ИСХОДНИК!A:N,9,FALSE())</f>
        <v>#N/A</v>
      </c>
      <c r="O15" s="337" t="e">
        <f>VLOOKUP(B15,ИСХОДНИК!A:N,10,FALSE())</f>
        <v>#N/A</v>
      </c>
      <c r="P15" s="337" t="e">
        <f>VLOOKUP(B15,ИСХОДНИК!A:N,11,FALSE())</f>
        <v>#N/A</v>
      </c>
    </row>
    <row r="16" spans="1:18" ht="18">
      <c r="B16" s="129"/>
      <c r="C16" s="337" t="e">
        <f>VLOOKUP(B16,ИСХОДНИК!A:N,3,FALSE())</f>
        <v>#N/A</v>
      </c>
      <c r="D16" s="136" t="e">
        <f>VLOOKUP('Быстрый поиск по коду'!B16,ИСХОДНИК!A:N,13,FALSE())</f>
        <v>#N/A</v>
      </c>
      <c r="E16" s="136" t="e">
        <f>VLOOKUP('Быстрый поиск по коду'!B16,ИСХОДНИК!A:N,14,FALSE())</f>
        <v>#N/A</v>
      </c>
      <c r="F16" s="359">
        <v>1</v>
      </c>
      <c r="G16" s="151" t="e">
        <f>VLOOKUP(B16,ИСХОДНИК!A:P,15,FALSE())</f>
        <v>#N/A</v>
      </c>
      <c r="H16" s="360" t="e">
        <f t="shared" si="0"/>
        <v>#N/A</v>
      </c>
      <c r="I16" s="360" t="e">
        <f t="shared" si="1"/>
        <v>#N/A</v>
      </c>
      <c r="J16" s="361" t="e">
        <f t="shared" si="2"/>
        <v>#N/A</v>
      </c>
      <c r="K16" s="137" t="e">
        <f>IF(VLOOKUP(B16,ИСХОДНИК!A:R,18,FALSE())=1,ИСХОДНИК!$T$2,IF(VLOOKUP(B16,ИСХОДНИК!A:R,18,FALSE())=2,ИСХОДНИК!$T$4,IF(VLOOKUP(B16,ИСХОДНИК!A:R,18,FALSE())=3,ИСХОДНИК!$T$5)))</f>
        <v>#N/A</v>
      </c>
      <c r="L16" s="132" t="e">
        <f>VLOOKUP(B16,ИСХОДНИК!A:N,7,FALSE())</f>
        <v>#N/A</v>
      </c>
      <c r="M16" s="132" t="e">
        <f>VLOOKUP(B16,ИСХОДНИК!A:N,8,FALSE())</f>
        <v>#N/A</v>
      </c>
      <c r="N16" s="132" t="e">
        <f>VLOOKUP(B16,ИСХОДНИК!A:N,9,FALSE())</f>
        <v>#N/A</v>
      </c>
      <c r="O16" s="337" t="e">
        <f>VLOOKUP(B16,ИСХОДНИК!A:N,10,FALSE())</f>
        <v>#N/A</v>
      </c>
      <c r="P16" s="337" t="e">
        <f>VLOOKUP(B16,ИСХОДНИК!A:N,11,FALSE())</f>
        <v>#N/A</v>
      </c>
    </row>
    <row r="17" spans="2:16" ht="18">
      <c r="B17" s="129"/>
      <c r="C17" s="337" t="e">
        <f>VLOOKUP(B17,ИСХОДНИК!A:N,3,FALSE())</f>
        <v>#N/A</v>
      </c>
      <c r="D17" s="136" t="e">
        <f>VLOOKUP('Быстрый поиск по коду'!B17,ИСХОДНИК!A:N,13,FALSE())</f>
        <v>#N/A</v>
      </c>
      <c r="E17" s="136" t="e">
        <f>VLOOKUP('Быстрый поиск по коду'!B17,ИСХОДНИК!A:N,14,FALSE())</f>
        <v>#N/A</v>
      </c>
      <c r="F17" s="359">
        <v>1</v>
      </c>
      <c r="G17" s="151" t="e">
        <f>VLOOKUP(B17,ИСХОДНИК!A:P,15,FALSE())</f>
        <v>#N/A</v>
      </c>
      <c r="H17" s="360" t="e">
        <f t="shared" si="0"/>
        <v>#N/A</v>
      </c>
      <c r="I17" s="360" t="e">
        <f t="shared" si="1"/>
        <v>#N/A</v>
      </c>
      <c r="J17" s="361" t="e">
        <f t="shared" si="2"/>
        <v>#N/A</v>
      </c>
      <c r="K17" s="137" t="e">
        <f>IF(VLOOKUP(B17,ИСХОДНИК!A:R,18,FALSE())=1,ИСХОДНИК!$T$2,IF(VLOOKUP(B17,ИСХОДНИК!A:R,18,FALSE())=2,ИСХОДНИК!$T$4,IF(VLOOKUP(B17,ИСХОДНИК!A:R,18,FALSE())=3,ИСХОДНИК!$T$5)))</f>
        <v>#N/A</v>
      </c>
      <c r="L17" s="132" t="e">
        <f>VLOOKUP(B17,ИСХОДНИК!A:N,7,FALSE())</f>
        <v>#N/A</v>
      </c>
      <c r="M17" s="132" t="e">
        <f>VLOOKUP(B17,ИСХОДНИК!A:N,8,FALSE())</f>
        <v>#N/A</v>
      </c>
      <c r="N17" s="132" t="e">
        <f>VLOOKUP(B17,ИСХОДНИК!A:N,9,FALSE())</f>
        <v>#N/A</v>
      </c>
      <c r="O17" s="337" t="e">
        <f>VLOOKUP(B17,ИСХОДНИК!A:N,10,FALSE())</f>
        <v>#N/A</v>
      </c>
      <c r="P17" s="337" t="e">
        <f>VLOOKUP(B17,ИСХОДНИК!A:N,11,FALSE())</f>
        <v>#N/A</v>
      </c>
    </row>
    <row r="18" spans="2:16" ht="18">
      <c r="B18" s="129" t="s">
        <v>324</v>
      </c>
      <c r="C18" s="337" t="e">
        <f>VLOOKUP(B18,ИСХОДНИК!A:N,3,FALSE())</f>
        <v>#N/A</v>
      </c>
      <c r="D18" s="136" t="e">
        <f>VLOOKUP('Быстрый поиск по коду'!B18,ИСХОДНИК!A:N,13,FALSE())</f>
        <v>#N/A</v>
      </c>
      <c r="E18" s="136" t="e">
        <f>VLOOKUP('Быстрый поиск по коду'!B18,ИСХОДНИК!A:N,14,FALSE())</f>
        <v>#N/A</v>
      </c>
      <c r="F18" s="359">
        <v>1</v>
      </c>
      <c r="G18" s="151" t="e">
        <f>VLOOKUP(B18,ИСХОДНИК!A:P,15,FALSE())</f>
        <v>#N/A</v>
      </c>
      <c r="H18" s="360" t="e">
        <f t="shared" si="0"/>
        <v>#N/A</v>
      </c>
      <c r="I18" s="360" t="e">
        <f t="shared" si="1"/>
        <v>#N/A</v>
      </c>
      <c r="J18" s="361" t="e">
        <f t="shared" si="2"/>
        <v>#N/A</v>
      </c>
      <c r="K18" s="137" t="e">
        <f>IF(VLOOKUP(B18,ИСХОДНИК!A:R,18,FALSE())=1,ИСХОДНИК!$T$2,IF(VLOOKUP(B18,ИСХОДНИК!A:R,18,FALSE())=2,ИСХОДНИК!$T$4,IF(VLOOKUP(B18,ИСХОДНИК!A:R,18,FALSE())=3,ИСХОДНИК!$T$5)))</f>
        <v>#N/A</v>
      </c>
      <c r="L18" s="132" t="e">
        <f>VLOOKUP(B18,ИСХОДНИК!A:N,7,FALSE())</f>
        <v>#N/A</v>
      </c>
      <c r="M18" s="132" t="e">
        <f>VLOOKUP(B18,ИСХОДНИК!A:N,8,FALSE())</f>
        <v>#N/A</v>
      </c>
      <c r="N18" s="132" t="e">
        <f>VLOOKUP(B18,ИСХОДНИК!A:N,9,FALSE())</f>
        <v>#N/A</v>
      </c>
      <c r="O18" s="337" t="e">
        <f>VLOOKUP(B18,ИСХОДНИК!A:N,10,FALSE())</f>
        <v>#N/A</v>
      </c>
      <c r="P18" s="337" t="e">
        <f>VLOOKUP(B18,ИСХОДНИК!A:N,11,FALSE())</f>
        <v>#N/A</v>
      </c>
    </row>
    <row r="19" spans="2:16" ht="18">
      <c r="B19" s="129" t="s">
        <v>324</v>
      </c>
      <c r="C19" s="337" t="e">
        <f>VLOOKUP(B19,ИСХОДНИК!A:N,3,FALSE())</f>
        <v>#N/A</v>
      </c>
      <c r="D19" s="136" t="e">
        <f>VLOOKUP('Быстрый поиск по коду'!B19,ИСХОДНИК!A:N,13,FALSE())</f>
        <v>#N/A</v>
      </c>
      <c r="E19" s="136" t="e">
        <f>VLOOKUP('Быстрый поиск по коду'!B19,ИСХОДНИК!A:N,14,FALSE())</f>
        <v>#N/A</v>
      </c>
      <c r="F19" s="359">
        <v>1</v>
      </c>
      <c r="G19" s="151" t="e">
        <f>VLOOKUP(B19,ИСХОДНИК!A:P,15,FALSE())</f>
        <v>#N/A</v>
      </c>
      <c r="H19" s="360" t="e">
        <f t="shared" si="0"/>
        <v>#N/A</v>
      </c>
      <c r="I19" s="360" t="e">
        <f t="shared" si="1"/>
        <v>#N/A</v>
      </c>
      <c r="J19" s="361" t="e">
        <f t="shared" si="2"/>
        <v>#N/A</v>
      </c>
      <c r="K19" s="137" t="e">
        <f>IF(VLOOKUP(B19,ИСХОДНИК!A:R,18,FALSE())=1,ИСХОДНИК!$T$2,IF(VLOOKUP(B19,ИСХОДНИК!A:R,18,FALSE())=2,ИСХОДНИК!$T$4,IF(VLOOKUP(B19,ИСХОДНИК!A:R,18,FALSE())=3,ИСХОДНИК!$T$5)))</f>
        <v>#N/A</v>
      </c>
      <c r="L19" s="132" t="e">
        <f>VLOOKUP(B19,ИСХОДНИК!A:N,7,FALSE())</f>
        <v>#N/A</v>
      </c>
      <c r="M19" s="132" t="e">
        <f>VLOOKUP(B19,ИСХОДНИК!A:N,8,FALSE())</f>
        <v>#N/A</v>
      </c>
      <c r="N19" s="132" t="e">
        <f>VLOOKUP(B19,ИСХОДНИК!A:N,9,FALSE())</f>
        <v>#N/A</v>
      </c>
      <c r="O19" s="337" t="e">
        <f>VLOOKUP(B19,ИСХОДНИК!A:N,10,FALSE())</f>
        <v>#N/A</v>
      </c>
      <c r="P19" s="337" t="e">
        <f>VLOOKUP(B19,ИСХОДНИК!A:N,11,FALSE())</f>
        <v>#N/A</v>
      </c>
    </row>
    <row r="20" spans="2:16" ht="18">
      <c r="B20" s="129" t="s">
        <v>324</v>
      </c>
      <c r="C20" s="337" t="e">
        <f>VLOOKUP(B20,ИСХОДНИК!A:N,3,FALSE())</f>
        <v>#N/A</v>
      </c>
      <c r="D20" s="136" t="e">
        <f>VLOOKUP('Быстрый поиск по коду'!B20,ИСХОДНИК!A:N,13,FALSE())</f>
        <v>#N/A</v>
      </c>
      <c r="E20" s="136" t="e">
        <f>VLOOKUP('Быстрый поиск по коду'!B20,ИСХОДНИК!A:N,14,FALSE())</f>
        <v>#N/A</v>
      </c>
      <c r="F20" s="359">
        <v>1</v>
      </c>
      <c r="G20" s="151" t="e">
        <f>VLOOKUP(B20,ИСХОДНИК!A:P,15,FALSE())</f>
        <v>#N/A</v>
      </c>
      <c r="H20" s="360" t="e">
        <f t="shared" si="0"/>
        <v>#N/A</v>
      </c>
      <c r="I20" s="360" t="e">
        <f t="shared" si="1"/>
        <v>#N/A</v>
      </c>
      <c r="J20" s="361" t="e">
        <f t="shared" si="2"/>
        <v>#N/A</v>
      </c>
      <c r="K20" s="137" t="e">
        <f>IF(VLOOKUP(B20,ИСХОДНИК!A:R,18,FALSE())=1,ИСХОДНИК!$T$2,IF(VLOOKUP(B20,ИСХОДНИК!A:R,18,FALSE())=2,ИСХОДНИК!$T$4,IF(VLOOKUP(B20,ИСХОДНИК!A:R,18,FALSE())=3,ИСХОДНИК!$T$5)))</f>
        <v>#N/A</v>
      </c>
      <c r="L20" s="132" t="e">
        <f>VLOOKUP(B20,ИСХОДНИК!A:N,7,FALSE())</f>
        <v>#N/A</v>
      </c>
      <c r="M20" s="132" t="e">
        <f>VLOOKUP(B20,ИСХОДНИК!A:N,8,FALSE())</f>
        <v>#N/A</v>
      </c>
      <c r="N20" s="132" t="e">
        <f>VLOOKUP(B20,ИСХОДНИК!A:N,9,FALSE())</f>
        <v>#N/A</v>
      </c>
      <c r="O20" s="337" t="e">
        <f>VLOOKUP(B20,ИСХОДНИК!A:N,10,FALSE())</f>
        <v>#N/A</v>
      </c>
      <c r="P20" s="337" t="e">
        <f>VLOOKUP(B20,ИСХОДНИК!A:N,11,FALSE())</f>
        <v>#N/A</v>
      </c>
    </row>
    <row r="21" spans="2:16" ht="18">
      <c r="B21" s="129" t="s">
        <v>324</v>
      </c>
      <c r="C21" s="337" t="e">
        <f>VLOOKUP(B21,ИСХОДНИК!A:N,3,FALSE())</f>
        <v>#N/A</v>
      </c>
      <c r="D21" s="136" t="e">
        <f>VLOOKUP('Быстрый поиск по коду'!B21,ИСХОДНИК!A:N,13,FALSE())</f>
        <v>#N/A</v>
      </c>
      <c r="E21" s="136" t="e">
        <f>VLOOKUP('Быстрый поиск по коду'!B21,ИСХОДНИК!A:N,14,FALSE())</f>
        <v>#N/A</v>
      </c>
      <c r="F21" s="359">
        <v>1</v>
      </c>
      <c r="G21" s="151" t="e">
        <f>VLOOKUP(B21,ИСХОДНИК!A:P,15,FALSE())</f>
        <v>#N/A</v>
      </c>
      <c r="H21" s="360" t="e">
        <f t="shared" si="0"/>
        <v>#N/A</v>
      </c>
      <c r="I21" s="360" t="e">
        <f t="shared" si="1"/>
        <v>#N/A</v>
      </c>
      <c r="J21" s="361" t="e">
        <f t="shared" si="2"/>
        <v>#N/A</v>
      </c>
      <c r="K21" s="137" t="e">
        <f>IF(VLOOKUP(B21,ИСХОДНИК!A:R,18,FALSE())=1,ИСХОДНИК!$T$2,IF(VLOOKUP(B21,ИСХОДНИК!A:R,18,FALSE())=2,ИСХОДНИК!$T$4,IF(VLOOKUP(B21,ИСХОДНИК!A:R,18,FALSE())=3,ИСХОДНИК!$T$5)))</f>
        <v>#N/A</v>
      </c>
      <c r="L21" s="132" t="e">
        <f>VLOOKUP(B21,ИСХОДНИК!A:N,7,FALSE())</f>
        <v>#N/A</v>
      </c>
      <c r="M21" s="132" t="e">
        <f>VLOOKUP(B21,ИСХОДНИК!A:N,8,FALSE())</f>
        <v>#N/A</v>
      </c>
      <c r="N21" s="132" t="e">
        <f>VLOOKUP(B21,ИСХОДНИК!A:N,9,FALSE())</f>
        <v>#N/A</v>
      </c>
      <c r="O21" s="337" t="e">
        <f>VLOOKUP(B21,ИСХОДНИК!A:N,10,FALSE())</f>
        <v>#N/A</v>
      </c>
      <c r="P21" s="337" t="e">
        <f>VLOOKUP(B21,ИСХОДНИК!A:N,11,FALSE())</f>
        <v>#N/A</v>
      </c>
    </row>
    <row r="22" spans="2:16" ht="18">
      <c r="B22" s="129" t="s">
        <v>324</v>
      </c>
      <c r="C22" s="337" t="e">
        <f>VLOOKUP(B22,ИСХОДНИК!A:N,3,FALSE())</f>
        <v>#N/A</v>
      </c>
      <c r="D22" s="136" t="e">
        <f>VLOOKUP('Быстрый поиск по коду'!B22,ИСХОДНИК!A:N,13,FALSE())</f>
        <v>#N/A</v>
      </c>
      <c r="E22" s="136" t="e">
        <f>VLOOKUP('Быстрый поиск по коду'!B22,ИСХОДНИК!A:N,14,FALSE())</f>
        <v>#N/A</v>
      </c>
      <c r="F22" s="359">
        <v>1</v>
      </c>
      <c r="G22" s="151" t="e">
        <f>VLOOKUP(B22,ИСХОДНИК!A:P,15,FALSE())</f>
        <v>#N/A</v>
      </c>
      <c r="H22" s="360" t="e">
        <f t="shared" si="0"/>
        <v>#N/A</v>
      </c>
      <c r="I22" s="360" t="e">
        <f t="shared" si="1"/>
        <v>#N/A</v>
      </c>
      <c r="J22" s="361" t="e">
        <f t="shared" si="2"/>
        <v>#N/A</v>
      </c>
      <c r="K22" s="137" t="e">
        <f>IF(VLOOKUP(B22,ИСХОДНИК!A:R,18,FALSE())=1,ИСХОДНИК!$T$2,IF(VLOOKUP(B22,ИСХОДНИК!A:R,18,FALSE())=2,ИСХОДНИК!$T$4,IF(VLOOKUP(B22,ИСХОДНИК!A:R,18,FALSE())=3,ИСХОДНИК!$T$5)))</f>
        <v>#N/A</v>
      </c>
      <c r="L22" s="132" t="e">
        <f>VLOOKUP(B22,ИСХОДНИК!A:N,7,FALSE())</f>
        <v>#N/A</v>
      </c>
      <c r="M22" s="132" t="e">
        <f>VLOOKUP(B22,ИСХОДНИК!A:N,8,FALSE())</f>
        <v>#N/A</v>
      </c>
      <c r="N22" s="132" t="e">
        <f>VLOOKUP(B22,ИСХОДНИК!A:N,9,FALSE())</f>
        <v>#N/A</v>
      </c>
      <c r="O22" s="337" t="e">
        <f>VLOOKUP(B22,ИСХОДНИК!A:N,10,FALSE())</f>
        <v>#N/A</v>
      </c>
      <c r="P22" s="337" t="e">
        <f>VLOOKUP(B22,ИСХОДНИК!A:N,11,FALSE())</f>
        <v>#N/A</v>
      </c>
    </row>
    <row r="23" spans="2:16" ht="18">
      <c r="B23" s="129" t="s">
        <v>324</v>
      </c>
      <c r="C23" s="337" t="e">
        <f>VLOOKUP(B23,ИСХОДНИК!A:N,3,FALSE())</f>
        <v>#N/A</v>
      </c>
      <c r="D23" s="136" t="e">
        <f>VLOOKUP('Быстрый поиск по коду'!B23,ИСХОДНИК!A:N,13,FALSE())</f>
        <v>#N/A</v>
      </c>
      <c r="E23" s="136" t="e">
        <f>VLOOKUP('Быстрый поиск по коду'!B23,ИСХОДНИК!A:N,14,FALSE())</f>
        <v>#N/A</v>
      </c>
      <c r="F23" s="359">
        <v>1</v>
      </c>
      <c r="G23" s="151" t="e">
        <f>VLOOKUP(B23,ИСХОДНИК!A:P,15,FALSE())</f>
        <v>#N/A</v>
      </c>
      <c r="H23" s="360" t="e">
        <f t="shared" si="0"/>
        <v>#N/A</v>
      </c>
      <c r="I23" s="360" t="e">
        <f t="shared" si="1"/>
        <v>#N/A</v>
      </c>
      <c r="J23" s="361" t="e">
        <f t="shared" si="2"/>
        <v>#N/A</v>
      </c>
      <c r="K23" s="137" t="e">
        <f>IF(VLOOKUP(B23,ИСХОДНИК!A:R,18,FALSE())=1,ИСХОДНИК!$T$2,IF(VLOOKUP(B23,ИСХОДНИК!A:R,18,FALSE())=2,ИСХОДНИК!$T$4,IF(VLOOKUP(B23,ИСХОДНИК!A:R,18,FALSE())=3,ИСХОДНИК!$T$5)))</f>
        <v>#N/A</v>
      </c>
      <c r="L23" s="132" t="e">
        <f>VLOOKUP(B23,ИСХОДНИК!A:N,7,FALSE())</f>
        <v>#N/A</v>
      </c>
      <c r="M23" s="132" t="e">
        <f>VLOOKUP(B23,ИСХОДНИК!A:N,8,FALSE())</f>
        <v>#N/A</v>
      </c>
      <c r="N23" s="132" t="e">
        <f>VLOOKUP(B23,ИСХОДНИК!A:N,9,FALSE())</f>
        <v>#N/A</v>
      </c>
      <c r="O23" s="337" t="e">
        <f>VLOOKUP(B23,ИСХОДНИК!A:N,10,FALSE())</f>
        <v>#N/A</v>
      </c>
      <c r="P23" s="337" t="e">
        <f>VLOOKUP(B23,ИСХОДНИК!A:N,11,FALSE())</f>
        <v>#N/A</v>
      </c>
    </row>
    <row r="24" spans="2:16" ht="18">
      <c r="B24" s="129" t="s">
        <v>324</v>
      </c>
      <c r="C24" s="337" t="e">
        <f>VLOOKUP(B24,ИСХОДНИК!A:N,3,FALSE())</f>
        <v>#N/A</v>
      </c>
      <c r="D24" s="136" t="e">
        <f>VLOOKUP('Быстрый поиск по коду'!B24,ИСХОДНИК!A:N,13,FALSE())</f>
        <v>#N/A</v>
      </c>
      <c r="E24" s="136" t="e">
        <f>VLOOKUP('Быстрый поиск по коду'!B24,ИСХОДНИК!A:N,14,FALSE())</f>
        <v>#N/A</v>
      </c>
      <c r="F24" s="359">
        <v>1</v>
      </c>
      <c r="G24" s="151" t="e">
        <f>VLOOKUP(B24,ИСХОДНИК!A:P,15,FALSE())</f>
        <v>#N/A</v>
      </c>
      <c r="H24" s="360" t="e">
        <f t="shared" si="0"/>
        <v>#N/A</v>
      </c>
      <c r="I24" s="360" t="e">
        <f t="shared" si="1"/>
        <v>#N/A</v>
      </c>
      <c r="J24" s="361" t="e">
        <f t="shared" si="2"/>
        <v>#N/A</v>
      </c>
      <c r="K24" s="137" t="e">
        <f>IF(VLOOKUP(B24,ИСХОДНИК!A:R,18,FALSE())=1,ИСХОДНИК!$T$2,IF(VLOOKUP(B24,ИСХОДНИК!A:R,18,FALSE())=2,ИСХОДНИК!$T$4,IF(VLOOKUP(B24,ИСХОДНИК!A:R,18,FALSE())=3,ИСХОДНИК!$T$5)))</f>
        <v>#N/A</v>
      </c>
      <c r="L24" s="132" t="e">
        <f>VLOOKUP(B24,ИСХОДНИК!A:N,7,FALSE())</f>
        <v>#N/A</v>
      </c>
      <c r="M24" s="132" t="e">
        <f>VLOOKUP(B24,ИСХОДНИК!A:N,8,FALSE())</f>
        <v>#N/A</v>
      </c>
      <c r="N24" s="132" t="e">
        <f>VLOOKUP(B24,ИСХОДНИК!A:N,9,FALSE())</f>
        <v>#N/A</v>
      </c>
      <c r="O24" s="337" t="e">
        <f>VLOOKUP(B24,ИСХОДНИК!A:N,10,FALSE())</f>
        <v>#N/A</v>
      </c>
      <c r="P24" s="337" t="e">
        <f>VLOOKUP(B24,ИСХОДНИК!A:N,11,FALSE())</f>
        <v>#N/A</v>
      </c>
    </row>
    <row r="25" spans="2:16" ht="18">
      <c r="B25" s="129" t="s">
        <v>324</v>
      </c>
      <c r="C25" s="337" t="e">
        <f>VLOOKUP(B25,ИСХОДНИК!A:N,3,FALSE())</f>
        <v>#N/A</v>
      </c>
      <c r="D25" s="136" t="e">
        <f>VLOOKUP('Быстрый поиск по коду'!B25,ИСХОДНИК!A:N,13,FALSE())</f>
        <v>#N/A</v>
      </c>
      <c r="E25" s="136" t="e">
        <f>VLOOKUP('Быстрый поиск по коду'!B25,ИСХОДНИК!A:N,14,FALSE())</f>
        <v>#N/A</v>
      </c>
      <c r="F25" s="359">
        <v>1</v>
      </c>
      <c r="G25" s="151" t="e">
        <f>VLOOKUP(B25,ИСХОДНИК!A:P,15,FALSE())</f>
        <v>#N/A</v>
      </c>
      <c r="H25" s="360" t="e">
        <f t="shared" si="0"/>
        <v>#N/A</v>
      </c>
      <c r="I25" s="360" t="e">
        <f t="shared" si="1"/>
        <v>#N/A</v>
      </c>
      <c r="J25" s="361" t="e">
        <f t="shared" si="2"/>
        <v>#N/A</v>
      </c>
      <c r="K25" s="137" t="e">
        <f>IF(VLOOKUP(B25,ИСХОДНИК!A:R,18,FALSE())=1,ИСХОДНИК!$T$2,IF(VLOOKUP(B25,ИСХОДНИК!A:R,18,FALSE())=2,ИСХОДНИК!$T$4,IF(VLOOKUP(B25,ИСХОДНИК!A:R,18,FALSE())=3,ИСХОДНИК!$T$5)))</f>
        <v>#N/A</v>
      </c>
      <c r="L25" s="132" t="e">
        <f>VLOOKUP(B25,ИСХОДНИК!A:N,7,FALSE())</f>
        <v>#N/A</v>
      </c>
      <c r="M25" s="132" t="e">
        <f>VLOOKUP(B25,ИСХОДНИК!A:N,8,FALSE())</f>
        <v>#N/A</v>
      </c>
      <c r="N25" s="132" t="e">
        <f>VLOOKUP(B25,ИСХОДНИК!A:N,9,FALSE())</f>
        <v>#N/A</v>
      </c>
      <c r="O25" s="337" t="e">
        <f>VLOOKUP(B25,ИСХОДНИК!A:N,10,FALSE())</f>
        <v>#N/A</v>
      </c>
      <c r="P25" s="337" t="e">
        <f>VLOOKUP(B25,ИСХОДНИК!A:N,11,FALSE())</f>
        <v>#N/A</v>
      </c>
    </row>
    <row r="26" spans="2:16" ht="18">
      <c r="B26" s="129" t="s">
        <v>324</v>
      </c>
      <c r="C26" s="337" t="e">
        <f>VLOOKUP(B26,ИСХОДНИК!A:N,3,FALSE())</f>
        <v>#N/A</v>
      </c>
      <c r="D26" s="136" t="e">
        <f>VLOOKUP('Быстрый поиск по коду'!B26,ИСХОДНИК!A:N,13,FALSE())</f>
        <v>#N/A</v>
      </c>
      <c r="E26" s="136" t="e">
        <f>VLOOKUP('Быстрый поиск по коду'!B26,ИСХОДНИК!A:N,14,FALSE())</f>
        <v>#N/A</v>
      </c>
      <c r="F26" s="359">
        <v>1</v>
      </c>
      <c r="G26" s="151" t="e">
        <f>VLOOKUP(B26,ИСХОДНИК!A:P,15,FALSE())</f>
        <v>#N/A</v>
      </c>
      <c r="H26" s="360" t="e">
        <f t="shared" si="0"/>
        <v>#N/A</v>
      </c>
      <c r="I26" s="360" t="e">
        <f t="shared" si="1"/>
        <v>#N/A</v>
      </c>
      <c r="J26" s="361" t="e">
        <f t="shared" si="2"/>
        <v>#N/A</v>
      </c>
      <c r="K26" s="137" t="e">
        <f>IF(VLOOKUP(B26,ИСХОДНИК!A:R,18,FALSE())=1,ИСХОДНИК!$T$2,IF(VLOOKUP(B26,ИСХОДНИК!A:R,18,FALSE())=2,ИСХОДНИК!$T$4,IF(VLOOKUP(B26,ИСХОДНИК!A:R,18,FALSE())=3,ИСХОДНИК!$T$5)))</f>
        <v>#N/A</v>
      </c>
      <c r="L26" s="132" t="e">
        <f>VLOOKUP(B26,ИСХОДНИК!A:N,7,FALSE())</f>
        <v>#N/A</v>
      </c>
      <c r="M26" s="132" t="e">
        <f>VLOOKUP(B26,ИСХОДНИК!A:N,8,FALSE())</f>
        <v>#N/A</v>
      </c>
      <c r="N26" s="132" t="e">
        <f>VLOOKUP(B26,ИСХОДНИК!A:N,9,FALSE())</f>
        <v>#N/A</v>
      </c>
      <c r="O26" s="337" t="e">
        <f>VLOOKUP(B26,ИСХОДНИК!A:N,10,FALSE())</f>
        <v>#N/A</v>
      </c>
      <c r="P26" s="337" t="e">
        <f>VLOOKUP(B26,ИСХОДНИК!A:N,11,FALSE())</f>
        <v>#N/A</v>
      </c>
    </row>
    <row r="27" spans="2:16" ht="18">
      <c r="B27" s="129" t="s">
        <v>324</v>
      </c>
      <c r="C27" s="337" t="e">
        <f>VLOOKUP(B27,ИСХОДНИК!A:N,3,FALSE())</f>
        <v>#N/A</v>
      </c>
      <c r="D27" s="136" t="e">
        <f>VLOOKUP('Быстрый поиск по коду'!B27,ИСХОДНИК!A:N,13,FALSE())</f>
        <v>#N/A</v>
      </c>
      <c r="E27" s="136" t="e">
        <f>VLOOKUP('Быстрый поиск по коду'!B27,ИСХОДНИК!A:N,14,FALSE())</f>
        <v>#N/A</v>
      </c>
      <c r="F27" s="359">
        <v>1</v>
      </c>
      <c r="G27" s="151" t="e">
        <f>VLOOKUP(B27,ИСХОДНИК!A:P,15,FALSE())</f>
        <v>#N/A</v>
      </c>
      <c r="H27" s="360" t="e">
        <f t="shared" si="0"/>
        <v>#N/A</v>
      </c>
      <c r="I27" s="360" t="e">
        <f t="shared" si="1"/>
        <v>#N/A</v>
      </c>
      <c r="J27" s="361" t="e">
        <f t="shared" si="2"/>
        <v>#N/A</v>
      </c>
      <c r="K27" s="137" t="e">
        <f>IF(VLOOKUP(B27,ИСХОДНИК!A:R,18,FALSE())=1,ИСХОДНИК!$T$2,IF(VLOOKUP(B27,ИСХОДНИК!A:R,18,FALSE())=2,ИСХОДНИК!$T$4,IF(VLOOKUP(B27,ИСХОДНИК!A:R,18,FALSE())=3,ИСХОДНИК!$T$5)))</f>
        <v>#N/A</v>
      </c>
      <c r="L27" s="132" t="e">
        <f>VLOOKUP(B27,ИСХОДНИК!A:N,7,FALSE())</f>
        <v>#N/A</v>
      </c>
      <c r="M27" s="132" t="e">
        <f>VLOOKUP(B27,ИСХОДНИК!A:N,8,FALSE())</f>
        <v>#N/A</v>
      </c>
      <c r="N27" s="132" t="e">
        <f>VLOOKUP(B27,ИСХОДНИК!A:N,9,FALSE())</f>
        <v>#N/A</v>
      </c>
      <c r="O27" s="337" t="e">
        <f>VLOOKUP(B27,ИСХОДНИК!A:N,10,FALSE())</f>
        <v>#N/A</v>
      </c>
      <c r="P27" s="337" t="e">
        <f>VLOOKUP(B27,ИСХОДНИК!A:N,11,FALSE())</f>
        <v>#N/A</v>
      </c>
    </row>
    <row r="28" spans="2:16" ht="18">
      <c r="B28" s="129" t="s">
        <v>324</v>
      </c>
      <c r="C28" s="337" t="e">
        <f>VLOOKUP(B28,ИСХОДНИК!A:N,3,FALSE())</f>
        <v>#N/A</v>
      </c>
      <c r="D28" s="136" t="e">
        <f>VLOOKUP('Быстрый поиск по коду'!B28,ИСХОДНИК!A:N,13,FALSE())</f>
        <v>#N/A</v>
      </c>
      <c r="E28" s="136" t="e">
        <f>VLOOKUP('Быстрый поиск по коду'!B28,ИСХОДНИК!A:N,14,FALSE())</f>
        <v>#N/A</v>
      </c>
      <c r="F28" s="359">
        <v>1</v>
      </c>
      <c r="G28" s="151" t="e">
        <f>VLOOKUP(B28,ИСХОДНИК!A:P,15,FALSE())</f>
        <v>#N/A</v>
      </c>
      <c r="H28" s="360" t="e">
        <f t="shared" si="0"/>
        <v>#N/A</v>
      </c>
      <c r="I28" s="360" t="e">
        <f t="shared" si="1"/>
        <v>#N/A</v>
      </c>
      <c r="J28" s="361" t="e">
        <f t="shared" si="2"/>
        <v>#N/A</v>
      </c>
      <c r="K28" s="137" t="e">
        <f>IF(VLOOKUP(B28,ИСХОДНИК!A:R,18,FALSE())=1,ИСХОДНИК!$T$2,IF(VLOOKUP(B28,ИСХОДНИК!A:R,18,FALSE())=2,ИСХОДНИК!$T$4,IF(VLOOKUP(B28,ИСХОДНИК!A:R,18,FALSE())=3,ИСХОДНИК!$T$5)))</f>
        <v>#N/A</v>
      </c>
      <c r="L28" s="132" t="e">
        <f>VLOOKUP(B28,ИСХОДНИК!A:N,7,FALSE())</f>
        <v>#N/A</v>
      </c>
      <c r="M28" s="132" t="e">
        <f>VLOOKUP(B28,ИСХОДНИК!A:N,8,FALSE())</f>
        <v>#N/A</v>
      </c>
      <c r="N28" s="132" t="e">
        <f>VLOOKUP(B28,ИСХОДНИК!A:N,9,FALSE())</f>
        <v>#N/A</v>
      </c>
      <c r="O28" s="337" t="e">
        <f>VLOOKUP(B28,ИСХОДНИК!A:N,10,FALSE())</f>
        <v>#N/A</v>
      </c>
      <c r="P28" s="337" t="e">
        <f>VLOOKUP(B28,ИСХОДНИК!A:N,11,FALSE())</f>
        <v>#N/A</v>
      </c>
    </row>
    <row r="29" spans="2:16" ht="18">
      <c r="B29" s="129" t="s">
        <v>324</v>
      </c>
      <c r="C29" s="337" t="e">
        <f>VLOOKUP(B29,ИСХОДНИК!A:N,3,FALSE())</f>
        <v>#N/A</v>
      </c>
      <c r="D29" s="136" t="e">
        <f>VLOOKUP('Быстрый поиск по коду'!B29,ИСХОДНИК!A:N,13,FALSE())</f>
        <v>#N/A</v>
      </c>
      <c r="E29" s="136" t="e">
        <f>VLOOKUP('Быстрый поиск по коду'!B29,ИСХОДНИК!A:N,14,FALSE())</f>
        <v>#N/A</v>
      </c>
      <c r="F29" s="359">
        <v>1</v>
      </c>
      <c r="G29" s="151" t="e">
        <f>VLOOKUP(B29,ИСХОДНИК!A:P,15,FALSE())</f>
        <v>#N/A</v>
      </c>
      <c r="H29" s="360" t="e">
        <f t="shared" si="0"/>
        <v>#N/A</v>
      </c>
      <c r="I29" s="360" t="e">
        <f t="shared" si="1"/>
        <v>#N/A</v>
      </c>
      <c r="J29" s="361" t="e">
        <f t="shared" si="2"/>
        <v>#N/A</v>
      </c>
      <c r="K29" s="137" t="e">
        <f>IF(VLOOKUP(B29,ИСХОДНИК!A:R,18,FALSE())=1,ИСХОДНИК!$T$2,IF(VLOOKUP(B29,ИСХОДНИК!A:R,18,FALSE())=2,ИСХОДНИК!$T$4,IF(VLOOKUP(B29,ИСХОДНИК!A:R,18,FALSE())=3,ИСХОДНИК!$T$5)))</f>
        <v>#N/A</v>
      </c>
      <c r="L29" s="132" t="e">
        <f>VLOOKUP(B29,ИСХОДНИК!A:N,7,FALSE())</f>
        <v>#N/A</v>
      </c>
      <c r="M29" s="132" t="e">
        <f>VLOOKUP(B29,ИСХОДНИК!A:N,8,FALSE())</f>
        <v>#N/A</v>
      </c>
      <c r="N29" s="132" t="e">
        <f>VLOOKUP(B29,ИСХОДНИК!A:N,9,FALSE())</f>
        <v>#N/A</v>
      </c>
      <c r="O29" s="337" t="e">
        <f>VLOOKUP(B29,ИСХОДНИК!A:N,10,FALSE())</f>
        <v>#N/A</v>
      </c>
      <c r="P29" s="337" t="e">
        <f>VLOOKUP(B29,ИСХОДНИК!A:N,11,FALSE())</f>
        <v>#N/A</v>
      </c>
    </row>
    <row r="30" spans="2:16" ht="18">
      <c r="B30" s="129" t="s">
        <v>324</v>
      </c>
      <c r="C30" s="337" t="e">
        <f>VLOOKUP(B30,ИСХОДНИК!A:N,3,FALSE())</f>
        <v>#N/A</v>
      </c>
      <c r="D30" s="136" t="e">
        <f>VLOOKUP('Быстрый поиск по коду'!B30,ИСХОДНИК!A:N,13,FALSE())</f>
        <v>#N/A</v>
      </c>
      <c r="E30" s="136" t="e">
        <f>VLOOKUP('Быстрый поиск по коду'!B30,ИСХОДНИК!A:N,14,FALSE())</f>
        <v>#N/A</v>
      </c>
      <c r="F30" s="359">
        <v>1</v>
      </c>
      <c r="G30" s="151" t="e">
        <f>VLOOKUP(B30,ИСХОДНИК!A:P,15,FALSE())</f>
        <v>#N/A</v>
      </c>
      <c r="H30" s="360" t="e">
        <f t="shared" si="0"/>
        <v>#N/A</v>
      </c>
      <c r="I30" s="360" t="e">
        <f t="shared" si="1"/>
        <v>#N/A</v>
      </c>
      <c r="J30" s="361" t="e">
        <f t="shared" si="2"/>
        <v>#N/A</v>
      </c>
      <c r="K30" s="137" t="e">
        <f>IF(VLOOKUP(B30,ИСХОДНИК!A:R,18,FALSE())=1,ИСХОДНИК!$T$2,IF(VLOOKUP(B30,ИСХОДНИК!A:R,18,FALSE())=2,ИСХОДНИК!$T$4,IF(VLOOKUP(B30,ИСХОДНИК!A:R,18,FALSE())=3,ИСХОДНИК!$T$5)))</f>
        <v>#N/A</v>
      </c>
      <c r="L30" s="132" t="e">
        <f>VLOOKUP(B30,ИСХОДНИК!A:N,7,FALSE())</f>
        <v>#N/A</v>
      </c>
      <c r="M30" s="132" t="e">
        <f>VLOOKUP(B30,ИСХОДНИК!A:N,8,FALSE())</f>
        <v>#N/A</v>
      </c>
      <c r="N30" s="132" t="e">
        <f>VLOOKUP(B30,ИСХОДНИК!A:N,9,FALSE())</f>
        <v>#N/A</v>
      </c>
      <c r="O30" s="337" t="e">
        <f>VLOOKUP(B30,ИСХОДНИК!A:N,10,FALSE())</f>
        <v>#N/A</v>
      </c>
      <c r="P30" s="337" t="e">
        <f>VLOOKUP(B30,ИСХОДНИК!A:N,11,FALSE())</f>
        <v>#N/A</v>
      </c>
    </row>
    <row r="31" spans="2:16" ht="18">
      <c r="B31" s="129" t="s">
        <v>324</v>
      </c>
      <c r="C31" s="337" t="e">
        <f>VLOOKUP(B31,ИСХОДНИК!A:N,3,FALSE())</f>
        <v>#N/A</v>
      </c>
      <c r="D31" s="136" t="e">
        <f>VLOOKUP('Быстрый поиск по коду'!B31,ИСХОДНИК!A:N,13,FALSE())</f>
        <v>#N/A</v>
      </c>
      <c r="E31" s="136" t="e">
        <f>VLOOKUP('Быстрый поиск по коду'!B31,ИСХОДНИК!A:N,14,FALSE())</f>
        <v>#N/A</v>
      </c>
      <c r="F31" s="359">
        <v>1</v>
      </c>
      <c r="G31" s="151" t="e">
        <f>VLOOKUP(B31,ИСХОДНИК!A:P,15,FALSE())</f>
        <v>#N/A</v>
      </c>
      <c r="H31" s="360" t="e">
        <f t="shared" si="0"/>
        <v>#N/A</v>
      </c>
      <c r="I31" s="360" t="e">
        <f t="shared" si="1"/>
        <v>#N/A</v>
      </c>
      <c r="J31" s="361" t="e">
        <f t="shared" si="2"/>
        <v>#N/A</v>
      </c>
      <c r="K31" s="137" t="e">
        <f>IF(VLOOKUP(B31,ИСХОДНИК!A:R,18,FALSE())=1,ИСХОДНИК!$T$2,IF(VLOOKUP(B31,ИСХОДНИК!A:R,18,FALSE())=2,ИСХОДНИК!$T$4,IF(VLOOKUP(B31,ИСХОДНИК!A:R,18,FALSE())=3,ИСХОДНИК!$T$5)))</f>
        <v>#N/A</v>
      </c>
      <c r="L31" s="132" t="e">
        <f>VLOOKUP(B31,ИСХОДНИК!A:N,7,FALSE())</f>
        <v>#N/A</v>
      </c>
      <c r="M31" s="132" t="e">
        <f>VLOOKUP(B31,ИСХОДНИК!A:N,8,FALSE())</f>
        <v>#N/A</v>
      </c>
      <c r="N31" s="132" t="e">
        <f>VLOOKUP(B31,ИСХОДНИК!A:N,9,FALSE())</f>
        <v>#N/A</v>
      </c>
      <c r="O31" s="337" t="e">
        <f>VLOOKUP(B31,ИСХОДНИК!A:N,10,FALSE())</f>
        <v>#N/A</v>
      </c>
      <c r="P31" s="337" t="e">
        <f>VLOOKUP(B31,ИСХОДНИК!A:N,11,FALSE())</f>
        <v>#N/A</v>
      </c>
    </row>
    <row r="32" spans="2:16" ht="18">
      <c r="B32" s="129" t="s">
        <v>324</v>
      </c>
      <c r="C32" s="337" t="e">
        <f>VLOOKUP(B32,ИСХОДНИК!A:N,3,FALSE())</f>
        <v>#N/A</v>
      </c>
      <c r="D32" s="136" t="e">
        <f>VLOOKUP('Быстрый поиск по коду'!B32,ИСХОДНИК!A:N,13,FALSE())</f>
        <v>#N/A</v>
      </c>
      <c r="E32" s="136" t="e">
        <f>VLOOKUP('Быстрый поиск по коду'!B32,ИСХОДНИК!A:N,14,FALSE())</f>
        <v>#N/A</v>
      </c>
      <c r="F32" s="359">
        <v>1</v>
      </c>
      <c r="G32" s="151" t="e">
        <f>VLOOKUP(B32,ИСХОДНИК!A:P,15,FALSE())</f>
        <v>#N/A</v>
      </c>
      <c r="H32" s="360" t="e">
        <f t="shared" si="0"/>
        <v>#N/A</v>
      </c>
      <c r="I32" s="360" t="e">
        <f t="shared" si="1"/>
        <v>#N/A</v>
      </c>
      <c r="J32" s="361" t="e">
        <f t="shared" si="2"/>
        <v>#N/A</v>
      </c>
      <c r="K32" s="137" t="e">
        <f>IF(VLOOKUP(B32,ИСХОДНИК!A:R,18,FALSE())=1,ИСХОДНИК!$T$2,IF(VLOOKUP(B32,ИСХОДНИК!A:R,18,FALSE())=2,ИСХОДНИК!$T$4,IF(VLOOKUP(B32,ИСХОДНИК!A:R,18,FALSE())=3,ИСХОДНИК!$T$5)))</f>
        <v>#N/A</v>
      </c>
      <c r="L32" s="132" t="e">
        <f>VLOOKUP(B32,ИСХОДНИК!A:N,7,FALSE())</f>
        <v>#N/A</v>
      </c>
      <c r="M32" s="132" t="e">
        <f>VLOOKUP(B32,ИСХОДНИК!A:N,8,FALSE())</f>
        <v>#N/A</v>
      </c>
      <c r="N32" s="132" t="e">
        <f>VLOOKUP(B32,ИСХОДНИК!A:N,9,FALSE())</f>
        <v>#N/A</v>
      </c>
      <c r="O32" s="337" t="e">
        <f>VLOOKUP(B32,ИСХОДНИК!A:N,10,FALSE())</f>
        <v>#N/A</v>
      </c>
      <c r="P32" s="337" t="e">
        <f>VLOOKUP(B32,ИСХОДНИК!A:N,11,FALSE())</f>
        <v>#N/A</v>
      </c>
    </row>
    <row r="33" spans="2:16" ht="18">
      <c r="B33" s="129" t="s">
        <v>324</v>
      </c>
      <c r="C33" s="337" t="e">
        <f>VLOOKUP(B33,ИСХОДНИК!A:N,3,FALSE())</f>
        <v>#N/A</v>
      </c>
      <c r="D33" s="136" t="e">
        <f>VLOOKUP('Быстрый поиск по коду'!B33,ИСХОДНИК!A:N,13,FALSE())</f>
        <v>#N/A</v>
      </c>
      <c r="E33" s="136" t="e">
        <f>VLOOKUP('Быстрый поиск по коду'!B33,ИСХОДНИК!A:N,14,FALSE())</f>
        <v>#N/A</v>
      </c>
      <c r="F33" s="359">
        <v>1</v>
      </c>
      <c r="G33" s="151" t="e">
        <f>VLOOKUP(B33,ИСХОДНИК!A:P,15,FALSE())</f>
        <v>#N/A</v>
      </c>
      <c r="H33" s="360" t="e">
        <f t="shared" si="0"/>
        <v>#N/A</v>
      </c>
      <c r="I33" s="360" t="e">
        <f t="shared" si="1"/>
        <v>#N/A</v>
      </c>
      <c r="J33" s="361" t="e">
        <f t="shared" si="2"/>
        <v>#N/A</v>
      </c>
      <c r="K33" s="137" t="e">
        <f>IF(VLOOKUP(B33,ИСХОДНИК!A:R,18,FALSE())=1,ИСХОДНИК!$T$2,IF(VLOOKUP(B33,ИСХОДНИК!A:R,18,FALSE())=2,ИСХОДНИК!$T$4,IF(VLOOKUP(B33,ИСХОДНИК!A:R,18,FALSE())=3,ИСХОДНИК!$T$5)))</f>
        <v>#N/A</v>
      </c>
      <c r="L33" s="132" t="e">
        <f>VLOOKUP(B33,ИСХОДНИК!A:N,7,FALSE())</f>
        <v>#N/A</v>
      </c>
      <c r="M33" s="132" t="e">
        <f>VLOOKUP(B33,ИСХОДНИК!A:N,8,FALSE())</f>
        <v>#N/A</v>
      </c>
      <c r="N33" s="132" t="e">
        <f>VLOOKUP(B33,ИСХОДНИК!A:N,9,FALSE())</f>
        <v>#N/A</v>
      </c>
      <c r="O33" s="337" t="e">
        <f>VLOOKUP(B33,ИСХОДНИК!A:N,10,FALSE())</f>
        <v>#N/A</v>
      </c>
      <c r="P33" s="337" t="e">
        <f>VLOOKUP(B33,ИСХОДНИК!A:N,11,FALSE())</f>
        <v>#N/A</v>
      </c>
    </row>
    <row r="34" spans="2:16" ht="18">
      <c r="B34" s="129" t="s">
        <v>324</v>
      </c>
      <c r="C34" s="337" t="e">
        <f>VLOOKUP(B34,ИСХОДНИК!A:N,3,FALSE())</f>
        <v>#N/A</v>
      </c>
      <c r="D34" s="136" t="e">
        <f>VLOOKUP('Быстрый поиск по коду'!B34,ИСХОДНИК!A:N,13,FALSE())</f>
        <v>#N/A</v>
      </c>
      <c r="E34" s="136" t="e">
        <f>VLOOKUP('Быстрый поиск по коду'!B34,ИСХОДНИК!A:N,14,FALSE())</f>
        <v>#N/A</v>
      </c>
      <c r="F34" s="359">
        <v>1</v>
      </c>
      <c r="G34" s="151" t="e">
        <f>VLOOKUP(B34,ИСХОДНИК!A:P,15,FALSE())</f>
        <v>#N/A</v>
      </c>
      <c r="H34" s="360" t="e">
        <f t="shared" si="0"/>
        <v>#N/A</v>
      </c>
      <c r="I34" s="360" t="e">
        <f t="shared" si="1"/>
        <v>#N/A</v>
      </c>
      <c r="J34" s="361" t="e">
        <f t="shared" si="2"/>
        <v>#N/A</v>
      </c>
      <c r="K34" s="137" t="e">
        <f>IF(VLOOKUP(B34,ИСХОДНИК!A:R,18,FALSE())=1,ИСХОДНИК!$T$2,IF(VLOOKUP(B34,ИСХОДНИК!A:R,18,FALSE())=2,ИСХОДНИК!$T$4,IF(VLOOKUP(B34,ИСХОДНИК!A:R,18,FALSE())=3,ИСХОДНИК!$T$5)))</f>
        <v>#N/A</v>
      </c>
      <c r="L34" s="132" t="e">
        <f>VLOOKUP(B34,ИСХОДНИК!A:N,7,FALSE())</f>
        <v>#N/A</v>
      </c>
      <c r="M34" s="132" t="e">
        <f>VLOOKUP(B34,ИСХОДНИК!A:N,8,FALSE())</f>
        <v>#N/A</v>
      </c>
      <c r="N34" s="132" t="e">
        <f>VLOOKUP(B34,ИСХОДНИК!A:N,9,FALSE())</f>
        <v>#N/A</v>
      </c>
      <c r="O34" s="337" t="e">
        <f>VLOOKUP(B34,ИСХОДНИК!A:N,10,FALSE())</f>
        <v>#N/A</v>
      </c>
      <c r="P34" s="337" t="e">
        <f>VLOOKUP(B34,ИСХОДНИК!A:N,11,FALSE())</f>
        <v>#N/A</v>
      </c>
    </row>
    <row r="35" spans="2:16" ht="18">
      <c r="B35" s="129" t="s">
        <v>324</v>
      </c>
      <c r="C35" s="337" t="e">
        <f>VLOOKUP(B35,ИСХОДНИК!A:N,3,FALSE())</f>
        <v>#N/A</v>
      </c>
      <c r="D35" s="136" t="e">
        <f>VLOOKUP('Быстрый поиск по коду'!B35,ИСХОДНИК!A:N,13,FALSE())</f>
        <v>#N/A</v>
      </c>
      <c r="E35" s="136" t="e">
        <f>VLOOKUP('Быстрый поиск по коду'!B35,ИСХОДНИК!A:N,14,FALSE())</f>
        <v>#N/A</v>
      </c>
      <c r="F35" s="359">
        <v>1</v>
      </c>
      <c r="G35" s="151" t="e">
        <f>VLOOKUP(B35,ИСХОДНИК!A:P,15,FALSE())</f>
        <v>#N/A</v>
      </c>
      <c r="H35" s="360" t="e">
        <f t="shared" si="0"/>
        <v>#N/A</v>
      </c>
      <c r="I35" s="360" t="e">
        <f t="shared" si="1"/>
        <v>#N/A</v>
      </c>
      <c r="J35" s="361" t="e">
        <f t="shared" si="2"/>
        <v>#N/A</v>
      </c>
      <c r="K35" s="137" t="e">
        <f>IF(VLOOKUP(B35,ИСХОДНИК!A:R,18,FALSE())=1,ИСХОДНИК!$T$2,IF(VLOOKUP(B35,ИСХОДНИК!A:R,18,FALSE())=2,ИСХОДНИК!$T$4,IF(VLOOKUP(B35,ИСХОДНИК!A:R,18,FALSE())=3,ИСХОДНИК!$T$5)))</f>
        <v>#N/A</v>
      </c>
      <c r="L35" s="132" t="e">
        <f>VLOOKUP(B35,ИСХОДНИК!A:N,7,FALSE())</f>
        <v>#N/A</v>
      </c>
      <c r="M35" s="132" t="e">
        <f>VLOOKUP(B35,ИСХОДНИК!A:N,8,FALSE())</f>
        <v>#N/A</v>
      </c>
      <c r="N35" s="132" t="e">
        <f>VLOOKUP(B35,ИСХОДНИК!A:N,9,FALSE())</f>
        <v>#N/A</v>
      </c>
      <c r="O35" s="337" t="e">
        <f>VLOOKUP(B35,ИСХОДНИК!A:N,10,FALSE())</f>
        <v>#N/A</v>
      </c>
      <c r="P35" s="337" t="e">
        <f>VLOOKUP(B35,ИСХОДНИК!A:N,11,FALSE())</f>
        <v>#N/A</v>
      </c>
    </row>
    <row r="36" spans="2:16" ht="18">
      <c r="B36" s="129" t="s">
        <v>324</v>
      </c>
      <c r="C36" s="337" t="e">
        <f>VLOOKUP(B36,ИСХОДНИК!A:N,3,FALSE())</f>
        <v>#N/A</v>
      </c>
      <c r="D36" s="136" t="e">
        <f>VLOOKUP('Быстрый поиск по коду'!B36,ИСХОДНИК!A:N,13,FALSE())</f>
        <v>#N/A</v>
      </c>
      <c r="E36" s="136" t="e">
        <f>VLOOKUP('Быстрый поиск по коду'!B36,ИСХОДНИК!A:N,14,FALSE())</f>
        <v>#N/A</v>
      </c>
      <c r="F36" s="359">
        <v>1</v>
      </c>
      <c r="G36" s="151" t="e">
        <f>VLOOKUP(B36,ИСХОДНИК!A:P,15,FALSE())</f>
        <v>#N/A</v>
      </c>
      <c r="H36" s="360" t="e">
        <f t="shared" si="0"/>
        <v>#N/A</v>
      </c>
      <c r="I36" s="360" t="e">
        <f t="shared" si="1"/>
        <v>#N/A</v>
      </c>
      <c r="J36" s="361" t="e">
        <f t="shared" si="2"/>
        <v>#N/A</v>
      </c>
      <c r="K36" s="137" t="e">
        <f>IF(VLOOKUP(B36,ИСХОДНИК!A:R,18,FALSE())=1,ИСХОДНИК!$T$2,IF(VLOOKUP(B36,ИСХОДНИК!A:R,18,FALSE())=2,ИСХОДНИК!$T$4,IF(VLOOKUP(B36,ИСХОДНИК!A:R,18,FALSE())=3,ИСХОДНИК!$T$5)))</f>
        <v>#N/A</v>
      </c>
      <c r="L36" s="132" t="e">
        <f>VLOOKUP(B36,ИСХОДНИК!A:N,7,FALSE())</f>
        <v>#N/A</v>
      </c>
      <c r="M36" s="132" t="e">
        <f>VLOOKUP(B36,ИСХОДНИК!A:N,8,FALSE())</f>
        <v>#N/A</v>
      </c>
      <c r="N36" s="132" t="e">
        <f>VLOOKUP(B36,ИСХОДНИК!A:N,9,FALSE())</f>
        <v>#N/A</v>
      </c>
      <c r="O36" s="337" t="e">
        <f>VLOOKUP(B36,ИСХОДНИК!A:N,10,FALSE())</f>
        <v>#N/A</v>
      </c>
      <c r="P36" s="337" t="e">
        <f>VLOOKUP(B36,ИСХОДНИК!A:N,11,FALSE())</f>
        <v>#N/A</v>
      </c>
    </row>
    <row r="37" spans="2:16" ht="18">
      <c r="B37" s="129" t="s">
        <v>324</v>
      </c>
      <c r="C37" s="337" t="e">
        <f>VLOOKUP(B37,ИСХОДНИК!A:N,3,FALSE())</f>
        <v>#N/A</v>
      </c>
      <c r="D37" s="136" t="e">
        <f>VLOOKUP('Быстрый поиск по коду'!B37,ИСХОДНИК!A:N,13,FALSE())</f>
        <v>#N/A</v>
      </c>
      <c r="E37" s="136" t="e">
        <f>VLOOKUP('Быстрый поиск по коду'!B37,ИСХОДНИК!A:N,14,FALSE())</f>
        <v>#N/A</v>
      </c>
      <c r="F37" s="359">
        <v>1</v>
      </c>
      <c r="G37" s="151" t="e">
        <f>VLOOKUP(B37,ИСХОДНИК!A:P,15,FALSE())</f>
        <v>#N/A</v>
      </c>
      <c r="H37" s="360" t="e">
        <f t="shared" si="0"/>
        <v>#N/A</v>
      </c>
      <c r="I37" s="360" t="e">
        <f t="shared" si="1"/>
        <v>#N/A</v>
      </c>
      <c r="J37" s="361" t="e">
        <f t="shared" si="2"/>
        <v>#N/A</v>
      </c>
      <c r="K37" s="137" t="e">
        <f>IF(VLOOKUP(B37,ИСХОДНИК!A:R,18,FALSE())=1,ИСХОДНИК!$T$2,IF(VLOOKUP(B37,ИСХОДНИК!A:R,18,FALSE())=2,ИСХОДНИК!$T$4,IF(VLOOKUP(B37,ИСХОДНИК!A:R,18,FALSE())=3,ИСХОДНИК!$T$5)))</f>
        <v>#N/A</v>
      </c>
      <c r="L37" s="132" t="e">
        <f>VLOOKUP(B37,ИСХОДНИК!A:N,7,FALSE())</f>
        <v>#N/A</v>
      </c>
      <c r="M37" s="132" t="e">
        <f>VLOOKUP(B37,ИСХОДНИК!A:N,8,FALSE())</f>
        <v>#N/A</v>
      </c>
      <c r="N37" s="132" t="e">
        <f>VLOOKUP(B37,ИСХОДНИК!A:N,9,FALSE())</f>
        <v>#N/A</v>
      </c>
      <c r="O37" s="337" t="e">
        <f>VLOOKUP(B37,ИСХОДНИК!A:N,10,FALSE())</f>
        <v>#N/A</v>
      </c>
      <c r="P37" s="337" t="e">
        <f>VLOOKUP(B37,ИСХОДНИК!A:N,11,FALSE())</f>
        <v>#N/A</v>
      </c>
    </row>
    <row r="38" spans="2:16" ht="18">
      <c r="B38" s="129" t="s">
        <v>324</v>
      </c>
      <c r="C38" s="337" t="e">
        <f>VLOOKUP(B38,ИСХОДНИК!A:N,3,FALSE())</f>
        <v>#N/A</v>
      </c>
      <c r="D38" s="136" t="e">
        <f>VLOOKUP('Быстрый поиск по коду'!B38,ИСХОДНИК!A:N,13,FALSE())</f>
        <v>#N/A</v>
      </c>
      <c r="E38" s="136" t="e">
        <f>VLOOKUP('Быстрый поиск по коду'!B38,ИСХОДНИК!A:N,14,FALSE())</f>
        <v>#N/A</v>
      </c>
      <c r="F38" s="359">
        <v>1</v>
      </c>
      <c r="G38" s="151" t="e">
        <f>VLOOKUP(B38,ИСХОДНИК!A:P,15,FALSE())</f>
        <v>#N/A</v>
      </c>
      <c r="H38" s="360" t="e">
        <f t="shared" si="0"/>
        <v>#N/A</v>
      </c>
      <c r="I38" s="360" t="e">
        <f t="shared" si="1"/>
        <v>#N/A</v>
      </c>
      <c r="J38" s="361" t="e">
        <f t="shared" si="2"/>
        <v>#N/A</v>
      </c>
      <c r="K38" s="137" t="e">
        <f>IF(VLOOKUP(B38,ИСХОДНИК!A:R,18,FALSE())=1,ИСХОДНИК!$T$2,IF(VLOOKUP(B38,ИСХОДНИК!A:R,18,FALSE())=2,ИСХОДНИК!$T$4,IF(VLOOKUP(B38,ИСХОДНИК!A:R,18,FALSE())=3,ИСХОДНИК!$T$5)))</f>
        <v>#N/A</v>
      </c>
      <c r="L38" s="132" t="e">
        <f>VLOOKUP(B38,ИСХОДНИК!A:N,7,FALSE())</f>
        <v>#N/A</v>
      </c>
      <c r="M38" s="132" t="e">
        <f>VLOOKUP(B38,ИСХОДНИК!A:N,8,FALSE())</f>
        <v>#N/A</v>
      </c>
      <c r="N38" s="132" t="e">
        <f>VLOOKUP(B38,ИСХОДНИК!A:N,9,FALSE())</f>
        <v>#N/A</v>
      </c>
      <c r="O38" s="337" t="e">
        <f>VLOOKUP(B38,ИСХОДНИК!A:N,10,FALSE())</f>
        <v>#N/A</v>
      </c>
      <c r="P38" s="337" t="e">
        <f>VLOOKUP(B38,ИСХОДНИК!A:N,11,FALSE())</f>
        <v>#N/A</v>
      </c>
    </row>
    <row r="39" spans="2:16" ht="18">
      <c r="B39" s="129" t="s">
        <v>324</v>
      </c>
      <c r="C39" s="337" t="e">
        <f>VLOOKUP(B39,ИСХОДНИК!A:N,3,FALSE())</f>
        <v>#N/A</v>
      </c>
      <c r="D39" s="136" t="e">
        <f>VLOOKUP('Быстрый поиск по коду'!B39,ИСХОДНИК!A:N,13,FALSE())</f>
        <v>#N/A</v>
      </c>
      <c r="E39" s="136" t="e">
        <f>VLOOKUP('Быстрый поиск по коду'!B39,ИСХОДНИК!A:N,14,FALSE())</f>
        <v>#N/A</v>
      </c>
      <c r="F39" s="359">
        <v>1</v>
      </c>
      <c r="G39" s="151" t="e">
        <f>VLOOKUP(B39,ИСХОДНИК!A:P,15,FALSE())</f>
        <v>#N/A</v>
      </c>
      <c r="H39" s="360" t="e">
        <f t="shared" si="0"/>
        <v>#N/A</v>
      </c>
      <c r="I39" s="360" t="e">
        <f t="shared" si="1"/>
        <v>#N/A</v>
      </c>
      <c r="J39" s="361" t="e">
        <f t="shared" si="2"/>
        <v>#N/A</v>
      </c>
      <c r="K39" s="137" t="e">
        <f>IF(VLOOKUP(B39,ИСХОДНИК!A:R,18,FALSE())=1,ИСХОДНИК!$T$2,IF(VLOOKUP(B39,ИСХОДНИК!A:R,18,FALSE())=2,ИСХОДНИК!$T$4,IF(VLOOKUP(B39,ИСХОДНИК!A:R,18,FALSE())=3,ИСХОДНИК!$T$5)))</f>
        <v>#N/A</v>
      </c>
      <c r="L39" s="132" t="e">
        <f>VLOOKUP(B39,ИСХОДНИК!A:N,7,FALSE())</f>
        <v>#N/A</v>
      </c>
      <c r="M39" s="132" t="e">
        <f>VLOOKUP(B39,ИСХОДНИК!A:N,8,FALSE())</f>
        <v>#N/A</v>
      </c>
      <c r="N39" s="132" t="e">
        <f>VLOOKUP(B39,ИСХОДНИК!A:N,9,FALSE())</f>
        <v>#N/A</v>
      </c>
      <c r="O39" s="337" t="e">
        <f>VLOOKUP(B39,ИСХОДНИК!A:N,10,FALSE())</f>
        <v>#N/A</v>
      </c>
      <c r="P39" s="337" t="e">
        <f>VLOOKUP(B39,ИСХОДНИК!A:N,11,FALSE())</f>
        <v>#N/A</v>
      </c>
    </row>
    <row r="40" spans="2:16" ht="18">
      <c r="B40" s="129" t="s">
        <v>324</v>
      </c>
      <c r="C40" s="337" t="e">
        <f>VLOOKUP(B40,ИСХОДНИК!A:N,3,FALSE())</f>
        <v>#N/A</v>
      </c>
      <c r="D40" s="136" t="e">
        <f>VLOOKUP('Быстрый поиск по коду'!B40,ИСХОДНИК!A:N,13,FALSE())</f>
        <v>#N/A</v>
      </c>
      <c r="E40" s="136" t="e">
        <f>VLOOKUP('Быстрый поиск по коду'!B40,ИСХОДНИК!A:N,14,FALSE())</f>
        <v>#N/A</v>
      </c>
      <c r="F40" s="359">
        <v>1</v>
      </c>
      <c r="G40" s="151" t="e">
        <f>VLOOKUP(B40,ИСХОДНИК!A:P,15,FALSE())</f>
        <v>#N/A</v>
      </c>
      <c r="H40" s="360" t="e">
        <f t="shared" si="0"/>
        <v>#N/A</v>
      </c>
      <c r="I40" s="360" t="e">
        <f t="shared" si="1"/>
        <v>#N/A</v>
      </c>
      <c r="J40" s="361" t="e">
        <f t="shared" si="2"/>
        <v>#N/A</v>
      </c>
      <c r="K40" s="137" t="e">
        <f>IF(VLOOKUP(B40,ИСХОДНИК!A:R,18,FALSE())=1,ИСХОДНИК!$T$2,IF(VLOOKUP(B40,ИСХОДНИК!A:R,18,FALSE())=2,ИСХОДНИК!$T$4,IF(VLOOKUP(B40,ИСХОДНИК!A:R,18,FALSE())=3,ИСХОДНИК!$T$5)))</f>
        <v>#N/A</v>
      </c>
      <c r="L40" s="132" t="e">
        <f>VLOOKUP(B40,ИСХОДНИК!A:N,7,FALSE())</f>
        <v>#N/A</v>
      </c>
      <c r="M40" s="132" t="e">
        <f>VLOOKUP(B40,ИСХОДНИК!A:N,8,FALSE())</f>
        <v>#N/A</v>
      </c>
      <c r="N40" s="132" t="e">
        <f>VLOOKUP(B40,ИСХОДНИК!A:N,9,FALSE())</f>
        <v>#N/A</v>
      </c>
      <c r="O40" s="337" t="e">
        <f>VLOOKUP(B40,ИСХОДНИК!A:N,10,FALSE())</f>
        <v>#N/A</v>
      </c>
      <c r="P40" s="337" t="e">
        <f>VLOOKUP(B40,ИСХОДНИК!A:N,11,FALSE())</f>
        <v>#N/A</v>
      </c>
    </row>
    <row r="41" spans="2:16" ht="18">
      <c r="B41" s="129" t="s">
        <v>324</v>
      </c>
      <c r="C41" s="337" t="e">
        <f>VLOOKUP(B41,ИСХОДНИК!A:N,3,FALSE())</f>
        <v>#N/A</v>
      </c>
      <c r="D41" s="136" t="e">
        <f>VLOOKUP('Быстрый поиск по коду'!B41,ИСХОДНИК!A:N,13,FALSE())</f>
        <v>#N/A</v>
      </c>
      <c r="E41" s="136" t="e">
        <f>VLOOKUP('Быстрый поиск по коду'!B41,ИСХОДНИК!A:N,14,FALSE())</f>
        <v>#N/A</v>
      </c>
      <c r="F41" s="359">
        <v>1</v>
      </c>
      <c r="G41" s="151" t="e">
        <f>VLOOKUP(B41,ИСХОДНИК!A:P,15,FALSE())</f>
        <v>#N/A</v>
      </c>
      <c r="H41" s="360" t="e">
        <f t="shared" si="0"/>
        <v>#N/A</v>
      </c>
      <c r="I41" s="360" t="e">
        <f t="shared" si="1"/>
        <v>#N/A</v>
      </c>
      <c r="J41" s="361" t="e">
        <f t="shared" si="2"/>
        <v>#N/A</v>
      </c>
      <c r="K41" s="137" t="e">
        <f>IF(VLOOKUP(B41,ИСХОДНИК!A:R,18,FALSE())=1,ИСХОДНИК!$T$2,IF(VLOOKUP(B41,ИСХОДНИК!A:R,18,FALSE())=2,ИСХОДНИК!$T$4,IF(VLOOKUP(B41,ИСХОДНИК!A:R,18,FALSE())=3,ИСХОДНИК!$T$5)))</f>
        <v>#N/A</v>
      </c>
      <c r="L41" s="132" t="e">
        <f>VLOOKUP(B41,ИСХОДНИК!A:N,7,FALSE())</f>
        <v>#N/A</v>
      </c>
      <c r="M41" s="132" t="e">
        <f>VLOOKUP(B41,ИСХОДНИК!A:N,8,FALSE())</f>
        <v>#N/A</v>
      </c>
      <c r="N41" s="132" t="e">
        <f>VLOOKUP(B41,ИСХОДНИК!A:N,9,FALSE())</f>
        <v>#N/A</v>
      </c>
      <c r="O41" s="337" t="e">
        <f>VLOOKUP(B41,ИСХОДНИК!A:N,10,FALSE())</f>
        <v>#N/A</v>
      </c>
      <c r="P41" s="337" t="e">
        <f>VLOOKUP(B41,ИСХОДНИК!A:N,11,FALSE())</f>
        <v>#N/A</v>
      </c>
    </row>
    <row r="42" spans="2:16" ht="18">
      <c r="B42" s="129" t="s">
        <v>324</v>
      </c>
      <c r="C42" s="337" t="e">
        <f>VLOOKUP(B42,ИСХОДНИК!A:N,3,FALSE())</f>
        <v>#N/A</v>
      </c>
      <c r="D42" s="136" t="e">
        <f>VLOOKUP('Быстрый поиск по коду'!B42,ИСХОДНИК!A:N,13,FALSE())</f>
        <v>#N/A</v>
      </c>
      <c r="E42" s="136" t="e">
        <f>VLOOKUP('Быстрый поиск по коду'!B42,ИСХОДНИК!A:N,14,FALSE())</f>
        <v>#N/A</v>
      </c>
      <c r="F42" s="359">
        <v>1</v>
      </c>
      <c r="G42" s="151" t="e">
        <f>VLOOKUP(B42,ИСХОДНИК!A:P,15,FALSE())</f>
        <v>#N/A</v>
      </c>
      <c r="H42" s="360" t="e">
        <f t="shared" si="0"/>
        <v>#N/A</v>
      </c>
      <c r="I42" s="360" t="e">
        <f t="shared" si="1"/>
        <v>#N/A</v>
      </c>
      <c r="J42" s="361" t="e">
        <f t="shared" si="2"/>
        <v>#N/A</v>
      </c>
      <c r="K42" s="137" t="e">
        <f>IF(VLOOKUP(B42,ИСХОДНИК!A:R,18,FALSE())=1,ИСХОДНИК!$T$2,IF(VLOOKUP(B42,ИСХОДНИК!A:R,18,FALSE())=2,ИСХОДНИК!$T$4,IF(VLOOKUP(B42,ИСХОДНИК!A:R,18,FALSE())=3,ИСХОДНИК!$T$5)))</f>
        <v>#N/A</v>
      </c>
      <c r="L42" s="132" t="e">
        <f>VLOOKUP(B42,ИСХОДНИК!A:N,7,FALSE())</f>
        <v>#N/A</v>
      </c>
      <c r="M42" s="132" t="e">
        <f>VLOOKUP(B42,ИСХОДНИК!A:N,8,FALSE())</f>
        <v>#N/A</v>
      </c>
      <c r="N42" s="132" t="e">
        <f>VLOOKUP(B42,ИСХОДНИК!A:N,9,FALSE())</f>
        <v>#N/A</v>
      </c>
      <c r="O42" s="337" t="e">
        <f>VLOOKUP(B42,ИСХОДНИК!A:N,10,FALSE())</f>
        <v>#N/A</v>
      </c>
      <c r="P42" s="337" t="e">
        <f>VLOOKUP(B42,ИСХОДНИК!A:N,11,FALSE())</f>
        <v>#N/A</v>
      </c>
    </row>
    <row r="43" spans="2:16" ht="18">
      <c r="B43" s="129" t="s">
        <v>324</v>
      </c>
      <c r="C43" s="337" t="e">
        <f>VLOOKUP(B43,ИСХОДНИК!A:N,3,FALSE())</f>
        <v>#N/A</v>
      </c>
      <c r="D43" s="136" t="e">
        <f>VLOOKUP('Быстрый поиск по коду'!B43,ИСХОДНИК!A:N,13,FALSE())</f>
        <v>#N/A</v>
      </c>
      <c r="E43" s="136" t="e">
        <f>VLOOKUP('Быстрый поиск по коду'!B43,ИСХОДНИК!A:N,14,FALSE())</f>
        <v>#N/A</v>
      </c>
      <c r="F43" s="359">
        <v>1</v>
      </c>
      <c r="G43" s="151" t="e">
        <f>VLOOKUP(B43,ИСХОДНИК!A:P,15,FALSE())</f>
        <v>#N/A</v>
      </c>
      <c r="H43" s="360" t="e">
        <f t="shared" si="0"/>
        <v>#N/A</v>
      </c>
      <c r="I43" s="360" t="e">
        <f t="shared" si="1"/>
        <v>#N/A</v>
      </c>
      <c r="J43" s="361" t="e">
        <f t="shared" si="2"/>
        <v>#N/A</v>
      </c>
      <c r="K43" s="137" t="e">
        <f>IF(VLOOKUP(B43,ИСХОДНИК!A:R,18,FALSE())=1,ИСХОДНИК!$T$2,IF(VLOOKUP(B43,ИСХОДНИК!A:R,18,FALSE())=2,ИСХОДНИК!$T$4,IF(VLOOKUP(B43,ИСХОДНИК!A:R,18,FALSE())=3,ИСХОДНИК!$T$5)))</f>
        <v>#N/A</v>
      </c>
      <c r="L43" s="132" t="e">
        <f>VLOOKUP(B43,ИСХОДНИК!A:N,7,FALSE())</f>
        <v>#N/A</v>
      </c>
      <c r="M43" s="132" t="e">
        <f>VLOOKUP(B43,ИСХОДНИК!A:N,8,FALSE())</f>
        <v>#N/A</v>
      </c>
      <c r="N43" s="132" t="e">
        <f>VLOOKUP(B43,ИСХОДНИК!A:N,9,FALSE())</f>
        <v>#N/A</v>
      </c>
      <c r="O43" s="337" t="e">
        <f>VLOOKUP(B43,ИСХОДНИК!A:N,10,FALSE())</f>
        <v>#N/A</v>
      </c>
      <c r="P43" s="337" t="e">
        <f>VLOOKUP(B43,ИСХОДНИК!A:N,11,FALSE())</f>
        <v>#N/A</v>
      </c>
    </row>
    <row r="44" spans="2:16" ht="18">
      <c r="B44" s="129" t="s">
        <v>324</v>
      </c>
      <c r="C44" s="337" t="e">
        <f>VLOOKUP(B44,ИСХОДНИК!A:N,3,FALSE())</f>
        <v>#N/A</v>
      </c>
      <c r="D44" s="136" t="e">
        <f>VLOOKUP('Быстрый поиск по коду'!B44,ИСХОДНИК!A:N,13,FALSE())</f>
        <v>#N/A</v>
      </c>
      <c r="E44" s="136" t="e">
        <f>VLOOKUP('Быстрый поиск по коду'!B44,ИСХОДНИК!A:N,14,FALSE())</f>
        <v>#N/A</v>
      </c>
      <c r="F44" s="359">
        <v>1</v>
      </c>
      <c r="G44" s="151" t="e">
        <f>VLOOKUP(B44,ИСХОДНИК!A:P,15,FALSE())</f>
        <v>#N/A</v>
      </c>
      <c r="H44" s="360" t="e">
        <f t="shared" ref="H44:H63" si="3">D44*(1-$C$3)*F44</f>
        <v>#N/A</v>
      </c>
      <c r="I44" s="360" t="e">
        <f t="shared" ref="I44:I63" si="4">D44*(1-$C$3)*F44</f>
        <v>#N/A</v>
      </c>
      <c r="J44" s="361" t="e">
        <f t="shared" ref="J44:J63" si="5">I44*$D$3</f>
        <v>#N/A</v>
      </c>
      <c r="K44" s="137" t="e">
        <f>IF(VLOOKUP(B44,ИСХОДНИК!A:R,18,FALSE())=1,ИСХОДНИК!$T$2,IF(VLOOKUP(B44,ИСХОДНИК!A:R,18,FALSE())=2,ИСХОДНИК!$T$4,IF(VLOOKUP(B44,ИСХОДНИК!A:R,18,FALSE())=3,ИСХОДНИК!$T$5)))</f>
        <v>#N/A</v>
      </c>
      <c r="L44" s="132" t="e">
        <f>VLOOKUP(B44,ИСХОДНИК!A:N,7,FALSE())</f>
        <v>#N/A</v>
      </c>
      <c r="M44" s="132" t="e">
        <f>VLOOKUP(B44,ИСХОДНИК!A:N,8,FALSE())</f>
        <v>#N/A</v>
      </c>
      <c r="N44" s="132" t="e">
        <f>VLOOKUP(B44,ИСХОДНИК!A:N,9,FALSE())</f>
        <v>#N/A</v>
      </c>
      <c r="O44" s="337" t="e">
        <f>VLOOKUP(B44,ИСХОДНИК!A:N,10,FALSE())</f>
        <v>#N/A</v>
      </c>
      <c r="P44" s="337" t="e">
        <f>VLOOKUP(B44,ИСХОДНИК!A:N,11,FALSE())</f>
        <v>#N/A</v>
      </c>
    </row>
    <row r="45" spans="2:16" ht="18">
      <c r="B45" s="129" t="s">
        <v>324</v>
      </c>
      <c r="C45" s="337" t="e">
        <f>VLOOKUP(B45,ИСХОДНИК!A:N,3,FALSE())</f>
        <v>#N/A</v>
      </c>
      <c r="D45" s="136" t="e">
        <f>VLOOKUP('Быстрый поиск по коду'!B45,ИСХОДНИК!A:N,13,FALSE())</f>
        <v>#N/A</v>
      </c>
      <c r="E45" s="136" t="e">
        <f>VLOOKUP('Быстрый поиск по коду'!B45,ИСХОДНИК!A:N,14,FALSE())</f>
        <v>#N/A</v>
      </c>
      <c r="F45" s="359">
        <v>1</v>
      </c>
      <c r="G45" s="151" t="e">
        <f>VLOOKUP(B45,ИСХОДНИК!A:P,15,FALSE())</f>
        <v>#N/A</v>
      </c>
      <c r="H45" s="360" t="e">
        <f t="shared" si="3"/>
        <v>#N/A</v>
      </c>
      <c r="I45" s="360" t="e">
        <f t="shared" si="4"/>
        <v>#N/A</v>
      </c>
      <c r="J45" s="361" t="e">
        <f t="shared" si="5"/>
        <v>#N/A</v>
      </c>
      <c r="K45" s="137" t="e">
        <f>IF(VLOOKUP(B45,ИСХОДНИК!A:R,18,FALSE())=1,ИСХОДНИК!$T$2,IF(VLOOKUP(B45,ИСХОДНИК!A:R,18,FALSE())=2,ИСХОДНИК!$T$4,IF(VLOOKUP(B45,ИСХОДНИК!A:R,18,FALSE())=3,ИСХОДНИК!$T$5)))</f>
        <v>#N/A</v>
      </c>
      <c r="L45" s="132" t="e">
        <f>VLOOKUP(B45,ИСХОДНИК!A:N,7,FALSE())</f>
        <v>#N/A</v>
      </c>
      <c r="M45" s="132" t="e">
        <f>VLOOKUP(B45,ИСХОДНИК!A:N,8,FALSE())</f>
        <v>#N/A</v>
      </c>
      <c r="N45" s="132" t="e">
        <f>VLOOKUP(B45,ИСХОДНИК!A:N,9,FALSE())</f>
        <v>#N/A</v>
      </c>
      <c r="O45" s="337" t="e">
        <f>VLOOKUP(B45,ИСХОДНИК!A:N,10,FALSE())</f>
        <v>#N/A</v>
      </c>
      <c r="P45" s="337" t="e">
        <f>VLOOKUP(B45,ИСХОДНИК!A:N,11,FALSE())</f>
        <v>#N/A</v>
      </c>
    </row>
    <row r="46" spans="2:16" ht="18">
      <c r="B46" s="129" t="s">
        <v>324</v>
      </c>
      <c r="C46" s="337" t="e">
        <f>VLOOKUP(B46,ИСХОДНИК!A:N,3,FALSE())</f>
        <v>#N/A</v>
      </c>
      <c r="D46" s="136" t="e">
        <f>VLOOKUP('Быстрый поиск по коду'!B46,ИСХОДНИК!A:N,13,FALSE())</f>
        <v>#N/A</v>
      </c>
      <c r="E46" s="136" t="e">
        <f>VLOOKUP('Быстрый поиск по коду'!B46,ИСХОДНИК!A:N,14,FALSE())</f>
        <v>#N/A</v>
      </c>
      <c r="F46" s="359">
        <v>1</v>
      </c>
      <c r="G46" s="151" t="e">
        <f>VLOOKUP(B46,ИСХОДНИК!A:P,15,FALSE())</f>
        <v>#N/A</v>
      </c>
      <c r="H46" s="360" t="e">
        <f t="shared" si="3"/>
        <v>#N/A</v>
      </c>
      <c r="I46" s="360" t="e">
        <f t="shared" si="4"/>
        <v>#N/A</v>
      </c>
      <c r="J46" s="361" t="e">
        <f t="shared" si="5"/>
        <v>#N/A</v>
      </c>
      <c r="K46" s="137" t="e">
        <f>IF(VLOOKUP(B46,ИСХОДНИК!A:R,18,FALSE())=1,ИСХОДНИК!$T$2,IF(VLOOKUP(B46,ИСХОДНИК!A:R,18,FALSE())=2,ИСХОДНИК!$T$4,IF(VLOOKUP(B46,ИСХОДНИК!A:R,18,FALSE())=3,ИСХОДНИК!$T$5)))</f>
        <v>#N/A</v>
      </c>
      <c r="L46" s="132" t="e">
        <f>VLOOKUP(B46,ИСХОДНИК!A:N,7,FALSE())</f>
        <v>#N/A</v>
      </c>
      <c r="M46" s="132" t="e">
        <f>VLOOKUP(B46,ИСХОДНИК!A:N,8,FALSE())</f>
        <v>#N/A</v>
      </c>
      <c r="N46" s="132" t="e">
        <f>VLOOKUP(B46,ИСХОДНИК!A:N,9,FALSE())</f>
        <v>#N/A</v>
      </c>
      <c r="O46" s="337" t="e">
        <f>VLOOKUP(B46,ИСХОДНИК!A:N,10,FALSE())</f>
        <v>#N/A</v>
      </c>
      <c r="P46" s="337" t="e">
        <f>VLOOKUP(B46,ИСХОДНИК!A:N,11,FALSE())</f>
        <v>#N/A</v>
      </c>
    </row>
    <row r="47" spans="2:16" ht="18">
      <c r="B47" s="129" t="s">
        <v>324</v>
      </c>
      <c r="C47" s="337" t="e">
        <f>VLOOKUP(B47,ИСХОДНИК!A:N,3,FALSE())</f>
        <v>#N/A</v>
      </c>
      <c r="D47" s="136" t="e">
        <f>VLOOKUP('Быстрый поиск по коду'!B47,ИСХОДНИК!A:N,13,FALSE())</f>
        <v>#N/A</v>
      </c>
      <c r="E47" s="136" t="e">
        <f>VLOOKUP('Быстрый поиск по коду'!B47,ИСХОДНИК!A:N,14,FALSE())</f>
        <v>#N/A</v>
      </c>
      <c r="F47" s="359">
        <v>1</v>
      </c>
      <c r="G47" s="151" t="e">
        <f>VLOOKUP(B47,ИСХОДНИК!A:P,15,FALSE())</f>
        <v>#N/A</v>
      </c>
      <c r="H47" s="360" t="e">
        <f t="shared" si="3"/>
        <v>#N/A</v>
      </c>
      <c r="I47" s="360" t="e">
        <f t="shared" si="4"/>
        <v>#N/A</v>
      </c>
      <c r="J47" s="361" t="e">
        <f t="shared" si="5"/>
        <v>#N/A</v>
      </c>
      <c r="K47" s="137" t="e">
        <f>IF(VLOOKUP(B47,ИСХОДНИК!A:R,18,FALSE())=1,ИСХОДНИК!$T$2,IF(VLOOKUP(B47,ИСХОДНИК!A:R,18,FALSE())=2,ИСХОДНИК!$T$4,IF(VLOOKUP(B47,ИСХОДНИК!A:R,18,FALSE())=3,ИСХОДНИК!$T$5)))</f>
        <v>#N/A</v>
      </c>
      <c r="L47" s="132" t="e">
        <f>VLOOKUP(B47,ИСХОДНИК!A:N,7,FALSE())</f>
        <v>#N/A</v>
      </c>
      <c r="M47" s="132" t="e">
        <f>VLOOKUP(B47,ИСХОДНИК!A:N,8,FALSE())</f>
        <v>#N/A</v>
      </c>
      <c r="N47" s="132" t="e">
        <f>VLOOKUP(B47,ИСХОДНИК!A:N,9,FALSE())</f>
        <v>#N/A</v>
      </c>
      <c r="O47" s="337" t="e">
        <f>VLOOKUP(B47,ИСХОДНИК!A:N,10,FALSE())</f>
        <v>#N/A</v>
      </c>
      <c r="P47" s="337" t="e">
        <f>VLOOKUP(B47,ИСХОДНИК!A:N,11,FALSE())</f>
        <v>#N/A</v>
      </c>
    </row>
    <row r="48" spans="2:16" ht="18">
      <c r="B48" s="129" t="s">
        <v>324</v>
      </c>
      <c r="C48" s="337" t="e">
        <f>VLOOKUP(B48,ИСХОДНИК!A:N,3,FALSE())</f>
        <v>#N/A</v>
      </c>
      <c r="D48" s="136" t="e">
        <f>VLOOKUP('Быстрый поиск по коду'!B48,ИСХОДНИК!A:N,13,FALSE())</f>
        <v>#N/A</v>
      </c>
      <c r="E48" s="136" t="e">
        <f>VLOOKUP('Быстрый поиск по коду'!B48,ИСХОДНИК!A:N,14,FALSE())</f>
        <v>#N/A</v>
      </c>
      <c r="F48" s="359">
        <v>1</v>
      </c>
      <c r="G48" s="151" t="e">
        <f>VLOOKUP(B48,ИСХОДНИК!A:P,15,FALSE())</f>
        <v>#N/A</v>
      </c>
      <c r="H48" s="360" t="e">
        <f t="shared" si="3"/>
        <v>#N/A</v>
      </c>
      <c r="I48" s="360" t="e">
        <f t="shared" si="4"/>
        <v>#N/A</v>
      </c>
      <c r="J48" s="361" t="e">
        <f t="shared" si="5"/>
        <v>#N/A</v>
      </c>
      <c r="K48" s="137" t="e">
        <f>IF(VLOOKUP(B48,ИСХОДНИК!A:R,18,FALSE())=1,ИСХОДНИК!$T$2,IF(VLOOKUP(B48,ИСХОДНИК!A:R,18,FALSE())=2,ИСХОДНИК!$T$4,IF(VLOOKUP(B48,ИСХОДНИК!A:R,18,FALSE())=3,ИСХОДНИК!$T$5)))</f>
        <v>#N/A</v>
      </c>
      <c r="L48" s="132" t="e">
        <f>VLOOKUP(B48,ИСХОДНИК!A:N,7,FALSE())</f>
        <v>#N/A</v>
      </c>
      <c r="M48" s="132" t="e">
        <f>VLOOKUP(B48,ИСХОДНИК!A:N,8,FALSE())</f>
        <v>#N/A</v>
      </c>
      <c r="N48" s="132" t="e">
        <f>VLOOKUP(B48,ИСХОДНИК!A:N,9,FALSE())</f>
        <v>#N/A</v>
      </c>
      <c r="O48" s="337" t="e">
        <f>VLOOKUP(B48,ИСХОДНИК!A:N,10,FALSE())</f>
        <v>#N/A</v>
      </c>
      <c r="P48" s="337" t="e">
        <f>VLOOKUP(B48,ИСХОДНИК!A:N,11,FALSE())</f>
        <v>#N/A</v>
      </c>
    </row>
    <row r="49" spans="2:16" ht="18">
      <c r="B49" s="129" t="s">
        <v>324</v>
      </c>
      <c r="C49" s="337" t="e">
        <f>VLOOKUP(B49,ИСХОДНИК!A:N,3,FALSE())</f>
        <v>#N/A</v>
      </c>
      <c r="D49" s="136" t="e">
        <f>VLOOKUP('Быстрый поиск по коду'!B49,ИСХОДНИК!A:N,13,FALSE())</f>
        <v>#N/A</v>
      </c>
      <c r="E49" s="136" t="e">
        <f>VLOOKUP('Быстрый поиск по коду'!B49,ИСХОДНИК!A:N,14,FALSE())</f>
        <v>#N/A</v>
      </c>
      <c r="F49" s="359">
        <v>1</v>
      </c>
      <c r="G49" s="151" t="e">
        <f>VLOOKUP(B49,ИСХОДНИК!A:P,15,FALSE())</f>
        <v>#N/A</v>
      </c>
      <c r="H49" s="360" t="e">
        <f t="shared" si="3"/>
        <v>#N/A</v>
      </c>
      <c r="I49" s="360" t="e">
        <f t="shared" si="4"/>
        <v>#N/A</v>
      </c>
      <c r="J49" s="361" t="e">
        <f t="shared" si="5"/>
        <v>#N/A</v>
      </c>
      <c r="K49" s="137" t="e">
        <f>IF(VLOOKUP(B49,ИСХОДНИК!A:R,18,FALSE())=1,ИСХОДНИК!$T$2,IF(VLOOKUP(B49,ИСХОДНИК!A:R,18,FALSE())=2,ИСХОДНИК!$T$4,IF(VLOOKUP(B49,ИСХОДНИК!A:R,18,FALSE())=3,ИСХОДНИК!$T$5)))</f>
        <v>#N/A</v>
      </c>
      <c r="L49" s="132" t="e">
        <f>VLOOKUP(B49,ИСХОДНИК!A:N,7,FALSE())</f>
        <v>#N/A</v>
      </c>
      <c r="M49" s="132" t="e">
        <f>VLOOKUP(B49,ИСХОДНИК!A:N,8,FALSE())</f>
        <v>#N/A</v>
      </c>
      <c r="N49" s="132" t="e">
        <f>VLOOKUP(B49,ИСХОДНИК!A:N,9,FALSE())</f>
        <v>#N/A</v>
      </c>
      <c r="O49" s="337" t="e">
        <f>VLOOKUP(B49,ИСХОДНИК!A:N,10,FALSE())</f>
        <v>#N/A</v>
      </c>
      <c r="P49" s="337" t="e">
        <f>VLOOKUP(B49,ИСХОДНИК!A:N,11,FALSE())</f>
        <v>#N/A</v>
      </c>
    </row>
    <row r="50" spans="2:16" ht="18">
      <c r="B50" s="129" t="s">
        <v>324</v>
      </c>
      <c r="C50" s="337" t="e">
        <f>VLOOKUP(B50,ИСХОДНИК!A:N,3,FALSE())</f>
        <v>#N/A</v>
      </c>
      <c r="D50" s="136" t="e">
        <f>VLOOKUP('Быстрый поиск по коду'!B50,ИСХОДНИК!A:N,13,FALSE())</f>
        <v>#N/A</v>
      </c>
      <c r="E50" s="136" t="e">
        <f>VLOOKUP('Быстрый поиск по коду'!B50,ИСХОДНИК!A:N,14,FALSE())</f>
        <v>#N/A</v>
      </c>
      <c r="F50" s="359">
        <v>1</v>
      </c>
      <c r="G50" s="151" t="e">
        <f>VLOOKUP(B50,ИСХОДНИК!A:P,15,FALSE())</f>
        <v>#N/A</v>
      </c>
      <c r="H50" s="360" t="e">
        <f t="shared" si="3"/>
        <v>#N/A</v>
      </c>
      <c r="I50" s="360" t="e">
        <f t="shared" si="4"/>
        <v>#N/A</v>
      </c>
      <c r="J50" s="361" t="e">
        <f t="shared" si="5"/>
        <v>#N/A</v>
      </c>
      <c r="K50" s="137" t="e">
        <f>IF(VLOOKUP(B50,ИСХОДНИК!A:R,18,FALSE())=1,ИСХОДНИК!$T$2,IF(VLOOKUP(B50,ИСХОДНИК!A:R,18,FALSE())=2,ИСХОДНИК!$T$4,IF(VLOOKUP(B50,ИСХОДНИК!A:R,18,FALSE())=3,ИСХОДНИК!$T$5)))</f>
        <v>#N/A</v>
      </c>
      <c r="L50" s="132" t="e">
        <f>VLOOKUP(B50,ИСХОДНИК!A:N,7,FALSE())</f>
        <v>#N/A</v>
      </c>
      <c r="M50" s="132" t="e">
        <f>VLOOKUP(B50,ИСХОДНИК!A:N,8,FALSE())</f>
        <v>#N/A</v>
      </c>
      <c r="N50" s="132" t="e">
        <f>VLOOKUP(B50,ИСХОДНИК!A:N,9,FALSE())</f>
        <v>#N/A</v>
      </c>
      <c r="O50" s="337" t="e">
        <f>VLOOKUP(B50,ИСХОДНИК!A:N,10,FALSE())</f>
        <v>#N/A</v>
      </c>
      <c r="P50" s="337" t="e">
        <f>VLOOKUP(B50,ИСХОДНИК!A:N,11,FALSE())</f>
        <v>#N/A</v>
      </c>
    </row>
    <row r="51" spans="2:16" ht="18">
      <c r="B51" s="129" t="s">
        <v>324</v>
      </c>
      <c r="C51" s="337" t="e">
        <f>VLOOKUP(B51,ИСХОДНИК!A:N,3,FALSE())</f>
        <v>#N/A</v>
      </c>
      <c r="D51" s="136" t="e">
        <f>VLOOKUP('Быстрый поиск по коду'!B51,ИСХОДНИК!A:N,13,FALSE())</f>
        <v>#N/A</v>
      </c>
      <c r="E51" s="136" t="e">
        <f>VLOOKUP('Быстрый поиск по коду'!B51,ИСХОДНИК!A:N,14,FALSE())</f>
        <v>#N/A</v>
      </c>
      <c r="F51" s="359">
        <v>1</v>
      </c>
      <c r="G51" s="151" t="e">
        <f>VLOOKUP(B51,ИСХОДНИК!A:P,15,FALSE())</f>
        <v>#N/A</v>
      </c>
      <c r="H51" s="360" t="e">
        <f t="shared" si="3"/>
        <v>#N/A</v>
      </c>
      <c r="I51" s="360" t="e">
        <f t="shared" si="4"/>
        <v>#N/A</v>
      </c>
      <c r="J51" s="361" t="e">
        <f t="shared" si="5"/>
        <v>#N/A</v>
      </c>
      <c r="K51" s="137" t="e">
        <f>IF(VLOOKUP(B51,ИСХОДНИК!A:R,18,FALSE())=1,ИСХОДНИК!$T$2,IF(VLOOKUP(B51,ИСХОДНИК!A:R,18,FALSE())=2,ИСХОДНИК!$T$4,IF(VLOOKUP(B51,ИСХОДНИК!A:R,18,FALSE())=3,ИСХОДНИК!$T$5)))</f>
        <v>#N/A</v>
      </c>
      <c r="L51" s="132" t="e">
        <f>VLOOKUP(B51,ИСХОДНИК!A:N,7,FALSE())</f>
        <v>#N/A</v>
      </c>
      <c r="M51" s="132" t="e">
        <f>VLOOKUP(B51,ИСХОДНИК!A:N,8,FALSE())</f>
        <v>#N/A</v>
      </c>
      <c r="N51" s="132" t="e">
        <f>VLOOKUP(B51,ИСХОДНИК!A:N,9,FALSE())</f>
        <v>#N/A</v>
      </c>
      <c r="O51" s="337" t="e">
        <f>VLOOKUP(B51,ИСХОДНИК!A:N,10,FALSE())</f>
        <v>#N/A</v>
      </c>
      <c r="P51" s="337" t="e">
        <f>VLOOKUP(B51,ИСХОДНИК!A:N,11,FALSE())</f>
        <v>#N/A</v>
      </c>
    </row>
    <row r="52" spans="2:16" ht="18">
      <c r="B52" s="129" t="s">
        <v>324</v>
      </c>
      <c r="C52" s="337" t="e">
        <f>VLOOKUP(B52,ИСХОДНИК!A:N,3,FALSE())</f>
        <v>#N/A</v>
      </c>
      <c r="D52" s="136" t="e">
        <f>VLOOKUP('Быстрый поиск по коду'!B52,ИСХОДНИК!A:N,13,FALSE())</f>
        <v>#N/A</v>
      </c>
      <c r="E52" s="136" t="e">
        <f>VLOOKUP('Быстрый поиск по коду'!B52,ИСХОДНИК!A:N,14,FALSE())</f>
        <v>#N/A</v>
      </c>
      <c r="F52" s="359">
        <v>1</v>
      </c>
      <c r="G52" s="151" t="e">
        <f>VLOOKUP(B52,ИСХОДНИК!A:P,15,FALSE())</f>
        <v>#N/A</v>
      </c>
      <c r="H52" s="360" t="e">
        <f t="shared" si="3"/>
        <v>#N/A</v>
      </c>
      <c r="I52" s="360" t="e">
        <f t="shared" si="4"/>
        <v>#N/A</v>
      </c>
      <c r="J52" s="361" t="e">
        <f t="shared" si="5"/>
        <v>#N/A</v>
      </c>
      <c r="K52" s="137" t="e">
        <f>IF(VLOOKUP(B52,ИСХОДНИК!A:R,18,FALSE())=1,ИСХОДНИК!$T$2,IF(VLOOKUP(B52,ИСХОДНИК!A:R,18,FALSE())=2,ИСХОДНИК!$T$4,IF(VLOOKUP(B52,ИСХОДНИК!A:R,18,FALSE())=3,ИСХОДНИК!$T$5)))</f>
        <v>#N/A</v>
      </c>
      <c r="L52" s="132" t="e">
        <f>VLOOKUP(B52,ИСХОДНИК!A:N,7,FALSE())</f>
        <v>#N/A</v>
      </c>
      <c r="M52" s="132" t="e">
        <f>VLOOKUP(B52,ИСХОДНИК!A:N,8,FALSE())</f>
        <v>#N/A</v>
      </c>
      <c r="N52" s="132" t="e">
        <f>VLOOKUP(B52,ИСХОДНИК!A:N,9,FALSE())</f>
        <v>#N/A</v>
      </c>
      <c r="O52" s="337" t="e">
        <f>VLOOKUP(B52,ИСХОДНИК!A:N,10,FALSE())</f>
        <v>#N/A</v>
      </c>
      <c r="P52" s="337" t="e">
        <f>VLOOKUP(B52,ИСХОДНИК!A:N,11,FALSE())</f>
        <v>#N/A</v>
      </c>
    </row>
    <row r="53" spans="2:16" ht="18">
      <c r="B53" s="129" t="s">
        <v>324</v>
      </c>
      <c r="C53" s="337" t="e">
        <f>VLOOKUP(B53,ИСХОДНИК!A:N,3,FALSE())</f>
        <v>#N/A</v>
      </c>
      <c r="D53" s="136" t="e">
        <f>VLOOKUP('Быстрый поиск по коду'!B53,ИСХОДНИК!A:N,13,FALSE())</f>
        <v>#N/A</v>
      </c>
      <c r="E53" s="136" t="e">
        <f>VLOOKUP('Быстрый поиск по коду'!B53,ИСХОДНИК!A:N,14,FALSE())</f>
        <v>#N/A</v>
      </c>
      <c r="F53" s="359">
        <v>1</v>
      </c>
      <c r="G53" s="151" t="e">
        <f>VLOOKUP(B53,ИСХОДНИК!A:P,15,FALSE())</f>
        <v>#N/A</v>
      </c>
      <c r="H53" s="360" t="e">
        <f t="shared" si="3"/>
        <v>#N/A</v>
      </c>
      <c r="I53" s="360" t="e">
        <f t="shared" si="4"/>
        <v>#N/A</v>
      </c>
      <c r="J53" s="361" t="e">
        <f t="shared" si="5"/>
        <v>#N/A</v>
      </c>
      <c r="K53" s="137" t="e">
        <f>IF(VLOOKUP(B53,ИСХОДНИК!A:R,18,FALSE())=1,ИСХОДНИК!$T$2,IF(VLOOKUP(B53,ИСХОДНИК!A:R,18,FALSE())=2,ИСХОДНИК!$T$4,IF(VLOOKUP(B53,ИСХОДНИК!A:R,18,FALSE())=3,ИСХОДНИК!$T$5)))</f>
        <v>#N/A</v>
      </c>
      <c r="L53" s="132" t="e">
        <f>VLOOKUP(B53,ИСХОДНИК!A:N,7,FALSE())</f>
        <v>#N/A</v>
      </c>
      <c r="M53" s="132" t="e">
        <f>VLOOKUP(B53,ИСХОДНИК!A:N,8,FALSE())</f>
        <v>#N/A</v>
      </c>
      <c r="N53" s="132" t="e">
        <f>VLOOKUP(B53,ИСХОДНИК!A:N,9,FALSE())</f>
        <v>#N/A</v>
      </c>
      <c r="O53" s="337" t="e">
        <f>VLOOKUP(B53,ИСХОДНИК!A:N,10,FALSE())</f>
        <v>#N/A</v>
      </c>
      <c r="P53" s="337" t="e">
        <f>VLOOKUP(B53,ИСХОДНИК!A:N,11,FALSE())</f>
        <v>#N/A</v>
      </c>
    </row>
    <row r="54" spans="2:16" ht="18">
      <c r="B54" s="129" t="s">
        <v>324</v>
      </c>
      <c r="C54" s="337" t="e">
        <f>VLOOKUP(B54,ИСХОДНИК!A:N,3,FALSE())</f>
        <v>#N/A</v>
      </c>
      <c r="D54" s="136" t="e">
        <f>VLOOKUP('Быстрый поиск по коду'!B54,ИСХОДНИК!A:N,13,FALSE())</f>
        <v>#N/A</v>
      </c>
      <c r="E54" s="136" t="e">
        <f>VLOOKUP('Быстрый поиск по коду'!B54,ИСХОДНИК!A:N,14,FALSE())</f>
        <v>#N/A</v>
      </c>
      <c r="F54" s="359">
        <v>1</v>
      </c>
      <c r="G54" s="151" t="e">
        <f>VLOOKUP(B54,ИСХОДНИК!A:P,15,FALSE())</f>
        <v>#N/A</v>
      </c>
      <c r="H54" s="360" t="e">
        <f t="shared" si="3"/>
        <v>#N/A</v>
      </c>
      <c r="I54" s="360" t="e">
        <f t="shared" si="4"/>
        <v>#N/A</v>
      </c>
      <c r="J54" s="361" t="e">
        <f t="shared" si="5"/>
        <v>#N/A</v>
      </c>
      <c r="K54" s="137" t="e">
        <f>IF(VLOOKUP(B54,ИСХОДНИК!A:R,18,FALSE())=1,ИСХОДНИК!$T$2,IF(VLOOKUP(B54,ИСХОДНИК!A:R,18,FALSE())=2,ИСХОДНИК!$T$4,IF(VLOOKUP(B54,ИСХОДНИК!A:R,18,FALSE())=3,ИСХОДНИК!$T$5)))</f>
        <v>#N/A</v>
      </c>
      <c r="L54" s="132" t="e">
        <f>VLOOKUP(B54,ИСХОДНИК!A:N,7,FALSE())</f>
        <v>#N/A</v>
      </c>
      <c r="M54" s="132" t="e">
        <f>VLOOKUP(B54,ИСХОДНИК!A:N,8,FALSE())</f>
        <v>#N/A</v>
      </c>
      <c r="N54" s="132" t="e">
        <f>VLOOKUP(B54,ИСХОДНИК!A:N,9,FALSE())</f>
        <v>#N/A</v>
      </c>
      <c r="O54" s="337" t="e">
        <f>VLOOKUP(B54,ИСХОДНИК!A:N,10,FALSE())</f>
        <v>#N/A</v>
      </c>
      <c r="P54" s="337" t="e">
        <f>VLOOKUP(B54,ИСХОДНИК!A:N,11,FALSE())</f>
        <v>#N/A</v>
      </c>
    </row>
    <row r="55" spans="2:16" ht="18">
      <c r="B55" s="129" t="s">
        <v>324</v>
      </c>
      <c r="C55" s="337" t="e">
        <f>VLOOKUP(B55,ИСХОДНИК!A:N,3,FALSE())</f>
        <v>#N/A</v>
      </c>
      <c r="D55" s="136" t="e">
        <f>VLOOKUP('Быстрый поиск по коду'!B55,ИСХОДНИК!A:N,13,FALSE())</f>
        <v>#N/A</v>
      </c>
      <c r="E55" s="136" t="e">
        <f>VLOOKUP('Быстрый поиск по коду'!B55,ИСХОДНИК!A:N,14,FALSE())</f>
        <v>#N/A</v>
      </c>
      <c r="F55" s="359">
        <v>1</v>
      </c>
      <c r="G55" s="151" t="e">
        <f>VLOOKUP(B55,ИСХОДНИК!A:P,15,FALSE())</f>
        <v>#N/A</v>
      </c>
      <c r="H55" s="360" t="e">
        <f t="shared" si="3"/>
        <v>#N/A</v>
      </c>
      <c r="I55" s="360" t="e">
        <f t="shared" si="4"/>
        <v>#N/A</v>
      </c>
      <c r="J55" s="361" t="e">
        <f t="shared" si="5"/>
        <v>#N/A</v>
      </c>
      <c r="K55" s="137" t="e">
        <f>IF(VLOOKUP(B55,ИСХОДНИК!A:R,18,FALSE())=1,ИСХОДНИК!$T$2,IF(VLOOKUP(B55,ИСХОДНИК!A:R,18,FALSE())=2,ИСХОДНИК!$T$4,IF(VLOOKUP(B55,ИСХОДНИК!A:R,18,FALSE())=3,ИСХОДНИК!$T$5)))</f>
        <v>#N/A</v>
      </c>
      <c r="L55" s="132" t="e">
        <f>VLOOKUP(B55,ИСХОДНИК!A:N,7,FALSE())</f>
        <v>#N/A</v>
      </c>
      <c r="M55" s="132" t="e">
        <f>VLOOKUP(B55,ИСХОДНИК!A:N,8,FALSE())</f>
        <v>#N/A</v>
      </c>
      <c r="N55" s="132" t="e">
        <f>VLOOKUP(B55,ИСХОДНИК!A:N,9,FALSE())</f>
        <v>#N/A</v>
      </c>
      <c r="O55" s="337" t="e">
        <f>VLOOKUP(B55,ИСХОДНИК!A:N,10,FALSE())</f>
        <v>#N/A</v>
      </c>
      <c r="P55" s="337" t="e">
        <f>VLOOKUP(B55,ИСХОДНИК!A:N,11,FALSE())</f>
        <v>#N/A</v>
      </c>
    </row>
    <row r="56" spans="2:16" ht="18">
      <c r="B56" s="129" t="s">
        <v>324</v>
      </c>
      <c r="C56" s="337" t="e">
        <f>VLOOKUP(B56,ИСХОДНИК!A:N,3,FALSE())</f>
        <v>#N/A</v>
      </c>
      <c r="D56" s="136" t="e">
        <f>VLOOKUP('Быстрый поиск по коду'!B56,ИСХОДНИК!A:N,13,FALSE())</f>
        <v>#N/A</v>
      </c>
      <c r="E56" s="136" t="e">
        <f>VLOOKUP('Быстрый поиск по коду'!B56,ИСХОДНИК!A:N,14,FALSE())</f>
        <v>#N/A</v>
      </c>
      <c r="F56" s="359">
        <v>1</v>
      </c>
      <c r="G56" s="151" t="e">
        <f>VLOOKUP(B56,ИСХОДНИК!A:P,15,FALSE())</f>
        <v>#N/A</v>
      </c>
      <c r="H56" s="360" t="e">
        <f t="shared" si="3"/>
        <v>#N/A</v>
      </c>
      <c r="I56" s="360" t="e">
        <f t="shared" si="4"/>
        <v>#N/A</v>
      </c>
      <c r="J56" s="361" t="e">
        <f t="shared" si="5"/>
        <v>#N/A</v>
      </c>
      <c r="K56" s="137" t="e">
        <f>IF(VLOOKUP(B56,ИСХОДНИК!A:R,18,FALSE())=1,ИСХОДНИК!$T$2,IF(VLOOKUP(B56,ИСХОДНИК!A:R,18,FALSE())=2,ИСХОДНИК!$T$4,IF(VLOOKUP(B56,ИСХОДНИК!A:R,18,FALSE())=3,ИСХОДНИК!$T$5)))</f>
        <v>#N/A</v>
      </c>
      <c r="L56" s="132" t="e">
        <f>VLOOKUP(B56,ИСХОДНИК!A:N,7,FALSE())</f>
        <v>#N/A</v>
      </c>
      <c r="M56" s="132" t="e">
        <f>VLOOKUP(B56,ИСХОДНИК!A:N,8,FALSE())</f>
        <v>#N/A</v>
      </c>
      <c r="N56" s="132" t="e">
        <f>VLOOKUP(B56,ИСХОДНИК!A:N,9,FALSE())</f>
        <v>#N/A</v>
      </c>
      <c r="O56" s="337" t="e">
        <f>VLOOKUP(B56,ИСХОДНИК!A:N,10,FALSE())</f>
        <v>#N/A</v>
      </c>
      <c r="P56" s="337" t="e">
        <f>VLOOKUP(B56,ИСХОДНИК!A:N,11,FALSE())</f>
        <v>#N/A</v>
      </c>
    </row>
    <row r="57" spans="2:16" ht="18">
      <c r="B57" s="129" t="s">
        <v>324</v>
      </c>
      <c r="C57" s="337" t="e">
        <f>VLOOKUP(B57,ИСХОДНИК!A:N,3,FALSE())</f>
        <v>#N/A</v>
      </c>
      <c r="D57" s="136" t="e">
        <f>VLOOKUP('Быстрый поиск по коду'!B57,ИСХОДНИК!A:N,13,FALSE())</f>
        <v>#N/A</v>
      </c>
      <c r="E57" s="136" t="e">
        <f>VLOOKUP('Быстрый поиск по коду'!B57,ИСХОДНИК!A:N,14,FALSE())</f>
        <v>#N/A</v>
      </c>
      <c r="F57" s="359">
        <v>1</v>
      </c>
      <c r="G57" s="151" t="e">
        <f>VLOOKUP(B57,ИСХОДНИК!A:P,15,FALSE())</f>
        <v>#N/A</v>
      </c>
      <c r="H57" s="360" t="e">
        <f t="shared" si="3"/>
        <v>#N/A</v>
      </c>
      <c r="I57" s="360" t="e">
        <f t="shared" si="4"/>
        <v>#N/A</v>
      </c>
      <c r="J57" s="361" t="e">
        <f t="shared" si="5"/>
        <v>#N/A</v>
      </c>
      <c r="K57" s="137" t="e">
        <f>IF(VLOOKUP(B57,ИСХОДНИК!A:R,18,FALSE())=1,ИСХОДНИК!$T$2,IF(VLOOKUP(B57,ИСХОДНИК!A:R,18,FALSE())=2,ИСХОДНИК!$T$4,IF(VLOOKUP(B57,ИСХОДНИК!A:R,18,FALSE())=3,ИСХОДНИК!$T$5)))</f>
        <v>#N/A</v>
      </c>
      <c r="L57" s="132" t="e">
        <f>VLOOKUP(B57,ИСХОДНИК!A:N,7,FALSE())</f>
        <v>#N/A</v>
      </c>
      <c r="M57" s="132" t="e">
        <f>VLOOKUP(B57,ИСХОДНИК!A:N,8,FALSE())</f>
        <v>#N/A</v>
      </c>
      <c r="N57" s="132" t="e">
        <f>VLOOKUP(B57,ИСХОДНИК!A:N,9,FALSE())</f>
        <v>#N/A</v>
      </c>
      <c r="O57" s="337" t="e">
        <f>VLOOKUP(B57,ИСХОДНИК!A:N,10,FALSE())</f>
        <v>#N/A</v>
      </c>
      <c r="P57" s="337" t="e">
        <f>VLOOKUP(B57,ИСХОДНИК!A:N,11,FALSE())</f>
        <v>#N/A</v>
      </c>
    </row>
    <row r="58" spans="2:16" ht="18">
      <c r="B58" s="129" t="s">
        <v>324</v>
      </c>
      <c r="C58" s="337" t="e">
        <f>VLOOKUP(B58,ИСХОДНИК!A:N,3,FALSE())</f>
        <v>#N/A</v>
      </c>
      <c r="D58" s="136" t="e">
        <f>VLOOKUP('Быстрый поиск по коду'!B58,ИСХОДНИК!A:N,13,FALSE())</f>
        <v>#N/A</v>
      </c>
      <c r="E58" s="136" t="e">
        <f>VLOOKUP('Быстрый поиск по коду'!B58,ИСХОДНИК!A:N,14,FALSE())</f>
        <v>#N/A</v>
      </c>
      <c r="F58" s="359">
        <v>1</v>
      </c>
      <c r="G58" s="151" t="e">
        <f>VLOOKUP(B58,ИСХОДНИК!A:P,15,FALSE())</f>
        <v>#N/A</v>
      </c>
      <c r="H58" s="360" t="e">
        <f t="shared" si="3"/>
        <v>#N/A</v>
      </c>
      <c r="I58" s="360" t="e">
        <f t="shared" si="4"/>
        <v>#N/A</v>
      </c>
      <c r="J58" s="361" t="e">
        <f t="shared" si="5"/>
        <v>#N/A</v>
      </c>
      <c r="K58" s="137" t="e">
        <f>IF(VLOOKUP(B58,ИСХОДНИК!A:R,18,FALSE())=1,ИСХОДНИК!$T$2,IF(VLOOKUP(B58,ИСХОДНИК!A:R,18,FALSE())=2,ИСХОДНИК!$T$4,IF(VLOOKUP(B58,ИСХОДНИК!A:R,18,FALSE())=3,ИСХОДНИК!$T$5)))</f>
        <v>#N/A</v>
      </c>
      <c r="L58" s="132" t="e">
        <f>VLOOKUP(B58,ИСХОДНИК!A:N,7,FALSE())</f>
        <v>#N/A</v>
      </c>
      <c r="M58" s="132" t="e">
        <f>VLOOKUP(B58,ИСХОДНИК!A:N,8,FALSE())</f>
        <v>#N/A</v>
      </c>
      <c r="N58" s="132" t="e">
        <f>VLOOKUP(B58,ИСХОДНИК!A:N,9,FALSE())</f>
        <v>#N/A</v>
      </c>
      <c r="O58" s="337" t="e">
        <f>VLOOKUP(B58,ИСХОДНИК!A:N,10,FALSE())</f>
        <v>#N/A</v>
      </c>
      <c r="P58" s="337" t="e">
        <f>VLOOKUP(B58,ИСХОДНИК!A:N,11,FALSE())</f>
        <v>#N/A</v>
      </c>
    </row>
    <row r="59" spans="2:16" ht="18">
      <c r="B59" s="129" t="s">
        <v>324</v>
      </c>
      <c r="C59" s="337" t="e">
        <f>VLOOKUP(B59,ИСХОДНИК!A:N,3,FALSE())</f>
        <v>#N/A</v>
      </c>
      <c r="D59" s="136" t="e">
        <f>VLOOKUP('Быстрый поиск по коду'!B59,ИСХОДНИК!A:N,13,FALSE())</f>
        <v>#N/A</v>
      </c>
      <c r="E59" s="136" t="e">
        <f>VLOOKUP('Быстрый поиск по коду'!B59,ИСХОДНИК!A:N,14,FALSE())</f>
        <v>#N/A</v>
      </c>
      <c r="F59" s="359">
        <v>1</v>
      </c>
      <c r="G59" s="151" t="e">
        <f>VLOOKUP(B59,ИСХОДНИК!A:P,15,FALSE())</f>
        <v>#N/A</v>
      </c>
      <c r="H59" s="360" t="e">
        <f t="shared" si="3"/>
        <v>#N/A</v>
      </c>
      <c r="I59" s="360" t="e">
        <f t="shared" si="4"/>
        <v>#N/A</v>
      </c>
      <c r="J59" s="361" t="e">
        <f t="shared" si="5"/>
        <v>#N/A</v>
      </c>
      <c r="K59" s="137" t="e">
        <f>IF(VLOOKUP(B59,ИСХОДНИК!A:R,18,FALSE())=1,ИСХОДНИК!$T$2,IF(VLOOKUP(B59,ИСХОДНИК!A:R,18,FALSE())=2,ИСХОДНИК!$T$4,IF(VLOOKUP(B59,ИСХОДНИК!A:R,18,FALSE())=3,ИСХОДНИК!$T$5)))</f>
        <v>#N/A</v>
      </c>
      <c r="L59" s="132" t="e">
        <f>VLOOKUP(B59,ИСХОДНИК!A:N,7,FALSE())</f>
        <v>#N/A</v>
      </c>
      <c r="M59" s="132" t="e">
        <f>VLOOKUP(B59,ИСХОДНИК!A:N,8,FALSE())</f>
        <v>#N/A</v>
      </c>
      <c r="N59" s="132" t="e">
        <f>VLOOKUP(B59,ИСХОДНИК!A:N,9,FALSE())</f>
        <v>#N/A</v>
      </c>
      <c r="O59" s="337" t="e">
        <f>VLOOKUP(B59,ИСХОДНИК!A:N,10,FALSE())</f>
        <v>#N/A</v>
      </c>
      <c r="P59" s="337" t="e">
        <f>VLOOKUP(B59,ИСХОДНИК!A:N,11,FALSE())</f>
        <v>#N/A</v>
      </c>
    </row>
    <row r="60" spans="2:16" ht="18">
      <c r="B60" s="129" t="s">
        <v>324</v>
      </c>
      <c r="C60" s="337" t="e">
        <f>VLOOKUP(B60,ИСХОДНИК!A:N,3,FALSE())</f>
        <v>#N/A</v>
      </c>
      <c r="D60" s="136" t="e">
        <f>VLOOKUP('Быстрый поиск по коду'!B60,ИСХОДНИК!A:N,13,FALSE())</f>
        <v>#N/A</v>
      </c>
      <c r="E60" s="136" t="e">
        <f>VLOOKUP('Быстрый поиск по коду'!B60,ИСХОДНИК!A:N,14,FALSE())</f>
        <v>#N/A</v>
      </c>
      <c r="F60" s="359">
        <v>1</v>
      </c>
      <c r="G60" s="151" t="e">
        <f>VLOOKUP(B60,ИСХОДНИК!A:P,15,FALSE())</f>
        <v>#N/A</v>
      </c>
      <c r="H60" s="360" t="e">
        <f t="shared" si="3"/>
        <v>#N/A</v>
      </c>
      <c r="I60" s="360" t="e">
        <f t="shared" si="4"/>
        <v>#N/A</v>
      </c>
      <c r="J60" s="361" t="e">
        <f t="shared" si="5"/>
        <v>#N/A</v>
      </c>
      <c r="K60" s="137" t="e">
        <f>IF(VLOOKUP(B60,ИСХОДНИК!A:R,18,FALSE())=1,ИСХОДНИК!$T$2,IF(VLOOKUP(B60,ИСХОДНИК!A:R,18,FALSE())=2,ИСХОДНИК!$T$4,IF(VLOOKUP(B60,ИСХОДНИК!A:R,18,FALSE())=3,ИСХОДНИК!$T$5)))</f>
        <v>#N/A</v>
      </c>
      <c r="L60" s="132" t="e">
        <f>VLOOKUP(B60,ИСХОДНИК!A:N,7,FALSE())</f>
        <v>#N/A</v>
      </c>
      <c r="M60" s="132" t="e">
        <f>VLOOKUP(B60,ИСХОДНИК!A:N,8,FALSE())</f>
        <v>#N/A</v>
      </c>
      <c r="N60" s="132" t="e">
        <f>VLOOKUP(B60,ИСХОДНИК!A:N,9,FALSE())</f>
        <v>#N/A</v>
      </c>
      <c r="O60" s="337" t="e">
        <f>VLOOKUP(B60,ИСХОДНИК!A:N,10,FALSE())</f>
        <v>#N/A</v>
      </c>
      <c r="P60" s="337" t="e">
        <f>VLOOKUP(B60,ИСХОДНИК!A:N,11,FALSE())</f>
        <v>#N/A</v>
      </c>
    </row>
    <row r="61" spans="2:16" ht="18">
      <c r="B61" s="129" t="s">
        <v>324</v>
      </c>
      <c r="C61" s="337" t="e">
        <f>VLOOKUP(B61,ИСХОДНИК!A:N,3,FALSE())</f>
        <v>#N/A</v>
      </c>
      <c r="D61" s="136" t="e">
        <f>VLOOKUP('Быстрый поиск по коду'!B61,ИСХОДНИК!A:N,13,FALSE())</f>
        <v>#N/A</v>
      </c>
      <c r="E61" s="136" t="e">
        <f>VLOOKUP('Быстрый поиск по коду'!B61,ИСХОДНИК!A:N,14,FALSE())</f>
        <v>#N/A</v>
      </c>
      <c r="F61" s="359">
        <v>1</v>
      </c>
      <c r="G61" s="151" t="e">
        <f>VLOOKUP(B61,ИСХОДНИК!A:P,15,FALSE())</f>
        <v>#N/A</v>
      </c>
      <c r="H61" s="360" t="e">
        <f t="shared" si="3"/>
        <v>#N/A</v>
      </c>
      <c r="I61" s="360" t="e">
        <f t="shared" si="4"/>
        <v>#N/A</v>
      </c>
      <c r="J61" s="361" t="e">
        <f t="shared" si="5"/>
        <v>#N/A</v>
      </c>
      <c r="K61" s="137" t="e">
        <f>IF(VLOOKUP(B61,ИСХОДНИК!A:R,18,FALSE())=1,ИСХОДНИК!$T$2,IF(VLOOKUP(B61,ИСХОДНИК!A:R,18,FALSE())=2,ИСХОДНИК!$T$4,IF(VLOOKUP(B61,ИСХОДНИК!A:R,18,FALSE())=3,ИСХОДНИК!$T$5)))</f>
        <v>#N/A</v>
      </c>
      <c r="L61" s="132" t="e">
        <f>VLOOKUP(B61,ИСХОДНИК!A:N,7,FALSE())</f>
        <v>#N/A</v>
      </c>
      <c r="M61" s="132" t="e">
        <f>VLOOKUP(B61,ИСХОДНИК!A:N,8,FALSE())</f>
        <v>#N/A</v>
      </c>
      <c r="N61" s="132" t="e">
        <f>VLOOKUP(B61,ИСХОДНИК!A:N,9,FALSE())</f>
        <v>#N/A</v>
      </c>
      <c r="O61" s="337" t="e">
        <f>VLOOKUP(B61,ИСХОДНИК!A:N,10,FALSE())</f>
        <v>#N/A</v>
      </c>
      <c r="P61" s="337" t="e">
        <f>VLOOKUP(B61,ИСХОДНИК!A:N,11,FALSE())</f>
        <v>#N/A</v>
      </c>
    </row>
    <row r="62" spans="2:16" ht="18">
      <c r="B62" s="129" t="s">
        <v>324</v>
      </c>
      <c r="C62" s="337" t="e">
        <f>VLOOKUP(B62,ИСХОДНИК!A:N,3,FALSE())</f>
        <v>#N/A</v>
      </c>
      <c r="D62" s="136" t="e">
        <f>VLOOKUP('Быстрый поиск по коду'!B62,ИСХОДНИК!A:N,13,FALSE())</f>
        <v>#N/A</v>
      </c>
      <c r="E62" s="136" t="e">
        <f>VLOOKUP('Быстрый поиск по коду'!B62,ИСХОДНИК!A:N,14,FALSE())</f>
        <v>#N/A</v>
      </c>
      <c r="F62" s="359">
        <v>1</v>
      </c>
      <c r="G62" s="151" t="e">
        <f>VLOOKUP(B62,ИСХОДНИК!A:P,15,FALSE())</f>
        <v>#N/A</v>
      </c>
      <c r="H62" s="360" t="e">
        <f t="shared" si="3"/>
        <v>#N/A</v>
      </c>
      <c r="I62" s="360" t="e">
        <f t="shared" si="4"/>
        <v>#N/A</v>
      </c>
      <c r="J62" s="361" t="e">
        <f t="shared" si="5"/>
        <v>#N/A</v>
      </c>
      <c r="K62" s="137" t="e">
        <f>IF(VLOOKUP(B62,ИСХОДНИК!A:R,18,FALSE())=1,ИСХОДНИК!$T$2,IF(VLOOKUP(B62,ИСХОДНИК!A:R,18,FALSE())=2,ИСХОДНИК!$T$4,IF(VLOOKUP(B62,ИСХОДНИК!A:R,18,FALSE())=3,ИСХОДНИК!$T$5)))</f>
        <v>#N/A</v>
      </c>
      <c r="L62" s="132" t="e">
        <f>VLOOKUP(B62,ИСХОДНИК!A:N,7,FALSE())</f>
        <v>#N/A</v>
      </c>
      <c r="M62" s="132" t="e">
        <f>VLOOKUP(B62,ИСХОДНИК!A:N,8,FALSE())</f>
        <v>#N/A</v>
      </c>
      <c r="N62" s="132" t="e">
        <f>VLOOKUP(B62,ИСХОДНИК!A:N,9,FALSE())</f>
        <v>#N/A</v>
      </c>
      <c r="O62" s="337" t="e">
        <f>VLOOKUP(B62,ИСХОДНИК!A:N,10,FALSE())</f>
        <v>#N/A</v>
      </c>
      <c r="P62" s="337" t="e">
        <f>VLOOKUP(B62,ИСХОДНИК!A:N,11,FALSE())</f>
        <v>#N/A</v>
      </c>
    </row>
    <row r="63" spans="2:16" ht="18">
      <c r="B63" s="129" t="s">
        <v>324</v>
      </c>
      <c r="C63" s="337" t="e">
        <f>VLOOKUP(B63,ИСХОДНИК!A:N,3,FALSE())</f>
        <v>#N/A</v>
      </c>
      <c r="D63" s="136" t="e">
        <f>VLOOKUP('Быстрый поиск по коду'!B63,ИСХОДНИК!A:N,13,FALSE())</f>
        <v>#N/A</v>
      </c>
      <c r="E63" s="136" t="e">
        <f>VLOOKUP('Быстрый поиск по коду'!B63,ИСХОДНИК!A:N,14,FALSE())</f>
        <v>#N/A</v>
      </c>
      <c r="F63" s="359">
        <v>1</v>
      </c>
      <c r="G63" s="151" t="e">
        <f>VLOOKUP(B63,ИСХОДНИК!A:P,15,FALSE())</f>
        <v>#N/A</v>
      </c>
      <c r="H63" s="360" t="e">
        <f t="shared" si="3"/>
        <v>#N/A</v>
      </c>
      <c r="I63" s="360" t="e">
        <f t="shared" si="4"/>
        <v>#N/A</v>
      </c>
      <c r="J63" s="361" t="e">
        <f t="shared" si="5"/>
        <v>#N/A</v>
      </c>
      <c r="K63" s="137" t="e">
        <f>IF(VLOOKUP(B63,ИСХОДНИК!A:R,18,FALSE())=1,ИСХОДНИК!$T$2,IF(VLOOKUP(B63,ИСХОДНИК!A:R,18,FALSE())=2,ИСХОДНИК!$T$4,IF(VLOOKUP(B63,ИСХОДНИК!A:R,18,FALSE())=3,ИСХОДНИК!$T$5)))</f>
        <v>#N/A</v>
      </c>
      <c r="L63" s="132" t="e">
        <f>VLOOKUP(B63,ИСХОДНИК!A:N,7,FALSE())</f>
        <v>#N/A</v>
      </c>
      <c r="M63" s="132" t="e">
        <f>VLOOKUP(B63,ИСХОДНИК!A:N,8,FALSE())</f>
        <v>#N/A</v>
      </c>
      <c r="N63" s="132" t="e">
        <f>VLOOKUP(B63,ИСХОДНИК!A:N,9,FALSE())</f>
        <v>#N/A</v>
      </c>
      <c r="O63" s="337" t="e">
        <f>VLOOKUP(B63,ИСХОДНИК!A:N,10,FALSE())</f>
        <v>#N/A</v>
      </c>
      <c r="P63" s="337" t="e">
        <f>VLOOKUP(B63,ИСХОДНИК!A:N,11,FALSE())</f>
        <v>#N/A</v>
      </c>
    </row>
  </sheetData>
  <mergeCells count="12">
    <mergeCell ref="C9:E9"/>
    <mergeCell ref="G5:J5"/>
    <mergeCell ref="M5:P5"/>
    <mergeCell ref="G6:J6"/>
    <mergeCell ref="M6:P6"/>
    <mergeCell ref="B8:E8"/>
    <mergeCell ref="M8:P8"/>
    <mergeCell ref="C2:E2"/>
    <mergeCell ref="F2:J2"/>
    <mergeCell ref="L2:P2"/>
    <mergeCell ref="B3:E3"/>
    <mergeCell ref="G4:J4"/>
  </mergeCells>
  <conditionalFormatting sqref="C11:C63">
    <cfRule type="containsErrors" dxfId="21" priority="2">
      <formula>ISERROR(C11)</formula>
    </cfRule>
  </conditionalFormatting>
  <conditionalFormatting sqref="C11:P63">
    <cfRule type="containsErrors" dxfId="20" priority="3">
      <formula>ISERROR(C11)</formula>
    </cfRule>
  </conditionalFormatting>
  <conditionalFormatting sqref="R11">
    <cfRule type="containsErrors" dxfId="19" priority="4">
      <formula>ISERROR(R11)</formula>
    </cfRule>
  </conditionalFormatting>
  <hyperlinks>
    <hyperlink ref="M4" r:id="rId1" xr:uid="{00000000-0004-0000-0C00-000000000000}"/>
    <hyperlink ref="M6" r:id="rId2" xr:uid="{00000000-0004-0000-0C00-000001000000}"/>
    <hyperlink ref="B8" r:id="rId3" xr:uid="{00000000-0004-0000-0C00-000002000000}"/>
    <hyperlink ref="M8" r:id="rId4" xr:uid="{00000000-0004-0000-0C00-000003000000}"/>
    <hyperlink ref="B8:E8" r:id="rId5" display="Актуальная информацию по наличию и срокам доступна в электронном магазине RIDAN.RU " xr:uid="{B48A696F-C4AF-4097-B112-8B10267381A2}"/>
  </hyperlinks>
  <pageMargins left="0.7" right="0.7" top="0.75" bottom="0.75" header="0.511811023622047" footer="0.511811023622047"/>
  <pageSetup paperSize="9" orientation="portrait" horizontalDpi="300" verticalDpi="300" r:id="rId6"/>
  <legacyDrawing r:id="rId7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Лист1"/>
  <dimension ref="A1:T123"/>
  <sheetViews>
    <sheetView showGridLines="0" tabSelected="1" zoomScale="115" zoomScaleNormal="115" workbookViewId="0">
      <selection activeCell="G18" sqref="G18"/>
    </sheetView>
  </sheetViews>
  <sheetFormatPr defaultColWidth="9.28515625" defaultRowHeight="12.75"/>
  <cols>
    <col min="1" max="1" width="2.28515625" style="150" customWidth="1"/>
    <col min="2" max="2" width="16.28515625" style="152" customWidth="1"/>
    <col min="3" max="3" width="22.28515625" style="150" customWidth="1"/>
    <col min="4" max="4" width="17.42578125" style="150" bestFit="1" customWidth="1"/>
    <col min="5" max="5" width="25" style="150" bestFit="1" customWidth="1"/>
    <col min="6" max="6" width="9.28515625" style="150" customWidth="1"/>
    <col min="7" max="7" width="23.28515625" style="150" customWidth="1"/>
    <col min="8" max="8" width="10.5703125" style="150" customWidth="1"/>
    <col min="9" max="9" width="17.85546875" style="150" customWidth="1"/>
    <col min="10" max="10" width="17.5703125" style="150" customWidth="1"/>
    <col min="11" max="11" width="12.7109375" style="150" customWidth="1"/>
    <col min="12" max="12" width="12.5703125" style="150" customWidth="1"/>
    <col min="13" max="13" width="6.7109375" style="150" customWidth="1"/>
    <col min="14" max="14" width="6.140625" style="150" customWidth="1"/>
    <col min="15" max="15" width="5.42578125" style="150" customWidth="1"/>
    <col min="16" max="16" width="8.140625" style="150" customWidth="1"/>
    <col min="17" max="17" width="13.5703125" style="150" customWidth="1"/>
    <col min="18" max="18" width="12.5703125" style="150" customWidth="1"/>
    <col min="19" max="19" width="13.140625" style="150" customWidth="1"/>
    <col min="20" max="20" width="12.7109375" style="150" customWidth="1"/>
    <col min="21" max="16384" width="9.28515625" style="150"/>
  </cols>
  <sheetData>
    <row r="1" spans="1:20" ht="11.25" customHeight="1"/>
    <row r="2" spans="1:20" ht="42" customHeight="1">
      <c r="B2" s="285" t="s">
        <v>0</v>
      </c>
      <c r="C2" s="283"/>
      <c r="D2" s="283"/>
      <c r="E2" s="283"/>
      <c r="F2" s="283"/>
      <c r="G2" s="283"/>
      <c r="H2" s="283"/>
      <c r="I2" s="283"/>
      <c r="J2" s="283"/>
      <c r="K2" s="283"/>
      <c r="L2" s="283"/>
      <c r="M2" s="284"/>
      <c r="O2" s="429" t="s">
        <v>1601</v>
      </c>
      <c r="P2" s="430"/>
      <c r="Q2" s="430"/>
      <c r="R2" s="430"/>
      <c r="S2" s="430"/>
      <c r="T2" s="431"/>
    </row>
    <row r="3" spans="1:20" ht="69" customHeight="1">
      <c r="B3" s="439" t="s">
        <v>1</v>
      </c>
      <c r="C3" s="439"/>
      <c r="D3" s="439"/>
      <c r="E3" s="439"/>
      <c r="F3" s="439"/>
      <c r="G3" s="439"/>
      <c r="H3" s="439"/>
      <c r="I3" s="154"/>
      <c r="J3" s="154"/>
      <c r="K3" s="154"/>
      <c r="L3" s="154"/>
      <c r="M3" s="113"/>
      <c r="O3" s="291"/>
      <c r="P3" s="290"/>
      <c r="Q3" s="433"/>
      <c r="R3" s="433"/>
      <c r="S3" s="292"/>
      <c r="T3" s="289"/>
    </row>
    <row r="4" spans="1:20" ht="11.25" customHeight="1">
      <c r="B4" s="114" t="s">
        <v>2</v>
      </c>
      <c r="C4" s="115" t="s">
        <v>3</v>
      </c>
      <c r="D4" s="155"/>
      <c r="E4" s="116"/>
      <c r="F4" s="117"/>
      <c r="G4" s="117"/>
      <c r="H4" s="123"/>
      <c r="I4" s="154"/>
      <c r="J4" s="154"/>
      <c r="K4" s="154"/>
      <c r="L4" s="154"/>
      <c r="M4" s="113"/>
      <c r="O4" s="291"/>
      <c r="P4" s="290"/>
      <c r="Q4" s="433"/>
      <c r="R4" s="433"/>
      <c r="S4" s="293"/>
      <c r="T4" s="278"/>
    </row>
    <row r="5" spans="1:20" ht="11.25" customHeight="1">
      <c r="B5" s="119" t="s">
        <v>4</v>
      </c>
      <c r="C5" s="115" t="s">
        <v>5</v>
      </c>
      <c r="D5" s="155"/>
      <c r="E5" s="116"/>
      <c r="F5" s="117"/>
      <c r="G5" s="117"/>
      <c r="H5" s="123"/>
      <c r="I5" s="154"/>
      <c r="J5" s="154"/>
      <c r="K5" s="154"/>
      <c r="L5" s="154"/>
      <c r="M5" s="113"/>
      <c r="O5" s="291"/>
      <c r="P5" s="290"/>
      <c r="Q5" s="433"/>
      <c r="R5" s="433"/>
      <c r="S5" s="293"/>
      <c r="T5" s="278"/>
    </row>
    <row r="6" spans="1:20" ht="11.25" customHeight="1">
      <c r="B6" s="120" t="s">
        <v>6</v>
      </c>
      <c r="C6" s="115" t="s">
        <v>7</v>
      </c>
      <c r="D6" s="155"/>
      <c r="E6" s="116"/>
      <c r="F6" s="117"/>
      <c r="G6" s="117"/>
      <c r="H6" s="123"/>
      <c r="I6" s="154"/>
      <c r="J6" s="154"/>
      <c r="K6" s="154"/>
      <c r="L6" s="154"/>
      <c r="M6" s="113"/>
      <c r="O6" s="291"/>
      <c r="P6" s="290"/>
      <c r="Q6" s="433"/>
      <c r="R6" s="433"/>
      <c r="S6" s="262"/>
      <c r="T6" s="263"/>
    </row>
    <row r="7" spans="1:20" ht="11.25" customHeight="1">
      <c r="B7" s="120"/>
      <c r="C7" s="115"/>
      <c r="D7" s="155"/>
      <c r="E7" s="116"/>
      <c r="F7" s="117"/>
      <c r="G7" s="117"/>
      <c r="H7" s="123"/>
      <c r="I7" s="154"/>
      <c r="J7" s="154"/>
      <c r="K7" s="154"/>
      <c r="L7" s="154"/>
      <c r="M7" s="113"/>
      <c r="O7" s="291"/>
      <c r="P7" s="290"/>
      <c r="Q7" s="433"/>
      <c r="R7" s="433"/>
      <c r="S7" s="262"/>
      <c r="T7" s="263"/>
    </row>
    <row r="8" spans="1:20" ht="15" customHeight="1">
      <c r="B8" s="121" t="s">
        <v>8</v>
      </c>
      <c r="C8" s="122"/>
      <c r="D8" s="122"/>
      <c r="E8" s="122"/>
      <c r="F8" s="123"/>
      <c r="G8" s="123"/>
      <c r="H8" s="123"/>
      <c r="I8" s="154"/>
      <c r="J8" s="154"/>
      <c r="K8" s="154"/>
      <c r="L8" s="154"/>
      <c r="M8" s="113"/>
      <c r="O8" s="264"/>
      <c r="P8" s="266"/>
      <c r="Q8" s="433"/>
      <c r="R8" s="433"/>
      <c r="S8" s="293"/>
      <c r="T8" s="278"/>
    </row>
    <row r="9" spans="1:20" ht="15" customHeight="1">
      <c r="A9" s="156"/>
      <c r="B9" s="124" t="s">
        <v>336</v>
      </c>
      <c r="C9" s="125"/>
      <c r="D9" s="125"/>
      <c r="E9" s="125"/>
      <c r="F9" s="127"/>
      <c r="G9" s="127"/>
      <c r="H9" s="123"/>
      <c r="I9" s="154"/>
      <c r="J9" s="154"/>
      <c r="K9" s="154"/>
      <c r="L9" s="154"/>
      <c r="M9" s="113"/>
      <c r="O9" s="265"/>
      <c r="P9" s="260"/>
      <c r="Q9" s="434"/>
      <c r="R9" s="434"/>
      <c r="S9" s="317"/>
      <c r="T9" s="279"/>
    </row>
    <row r="10" spans="1:20" s="548" customFormat="1" ht="21.75" customHeight="1">
      <c r="B10" s="157" t="s">
        <v>9</v>
      </c>
      <c r="C10" s="549"/>
      <c r="D10" s="549"/>
      <c r="E10" s="549"/>
      <c r="F10" s="549"/>
      <c r="G10" s="549"/>
      <c r="H10" s="549"/>
      <c r="I10" s="549"/>
      <c r="J10" s="550" t="s">
        <v>1717</v>
      </c>
      <c r="K10" s="550"/>
      <c r="L10" s="550"/>
      <c r="M10" s="551"/>
      <c r="O10" s="442" t="s">
        <v>1594</v>
      </c>
      <c r="P10" s="440" t="s">
        <v>14</v>
      </c>
      <c r="Q10" s="552" t="s">
        <v>1595</v>
      </c>
      <c r="R10" s="553"/>
      <c r="S10" s="554" t="s">
        <v>1596</v>
      </c>
      <c r="T10" s="555"/>
    </row>
    <row r="11" spans="1:20" ht="38.25" customHeight="1">
      <c r="B11" s="281" t="s">
        <v>10</v>
      </c>
      <c r="C11" s="281" t="s">
        <v>11</v>
      </c>
      <c r="D11" s="281" t="s">
        <v>12</v>
      </c>
      <c r="E11" s="281" t="s">
        <v>13</v>
      </c>
      <c r="F11" s="281" t="s">
        <v>14</v>
      </c>
      <c r="G11" s="281" t="s">
        <v>15</v>
      </c>
      <c r="H11" s="281" t="s">
        <v>16</v>
      </c>
      <c r="I11" s="281" t="s">
        <v>315</v>
      </c>
      <c r="J11" s="401" t="s">
        <v>18</v>
      </c>
      <c r="K11" s="401" t="s">
        <v>19</v>
      </c>
      <c r="L11" s="401" t="s">
        <v>20</v>
      </c>
      <c r="M11" s="282" t="s">
        <v>21</v>
      </c>
      <c r="O11" s="443"/>
      <c r="P11" s="441"/>
      <c r="Q11" s="280" t="s">
        <v>1597</v>
      </c>
      <c r="R11" s="273" t="s">
        <v>1598</v>
      </c>
      <c r="S11" s="274" t="s">
        <v>1597</v>
      </c>
      <c r="T11" s="275" t="s">
        <v>1598</v>
      </c>
    </row>
    <row r="12" spans="1:20" ht="22.5" customHeight="1">
      <c r="B12" s="129" t="s">
        <v>22</v>
      </c>
      <c r="C12" s="130" t="str">
        <f>VLOOKUP(B12,ИСХОДНИК!A:P,5,FALSE())</f>
        <v>SVA 15 D STR PN 52</v>
      </c>
      <c r="D12" s="132" t="str">
        <f>VLOOKUP(B12,ИСХОДНИК!A:P,6,FALSE())</f>
        <v>Прямой</v>
      </c>
      <c r="E12" s="131" t="str">
        <f>VLOOKUP(B12,ИСХОДНИК!A:P,11,FALSE())</f>
        <v>Под сварку встык DIN</v>
      </c>
      <c r="F12" s="132">
        <f>VLOOKUP(B12,ИСХОДНИК!A:P,7,FALSE())</f>
        <v>15</v>
      </c>
      <c r="G12" s="133" t="str">
        <f>VLOOKUP(B12,ИСХОДНИК!A:P,10,FALSE())</f>
        <v>R717, R744 и фреоны</v>
      </c>
      <c r="H12" s="133">
        <f>VLOOKUP(B12,ИСХОДНИК!A:P,8,FALSE())</f>
        <v>52</v>
      </c>
      <c r="I12" s="133" t="str">
        <f>VLOOKUP(B12,ИСХОДНИК!A:P,9,FALSE())</f>
        <v xml:space="preserve"> -60…120</v>
      </c>
      <c r="J12" s="132" t="str">
        <f>VLOOKUP(B12,ИСХОДНИК!A:P,15,FALSE())</f>
        <v>U6 PL40R</v>
      </c>
      <c r="K12" s="136">
        <f>VLOOKUP(B12,ИСХОДНИК!A:P,13,FALSE())</f>
        <v>48</v>
      </c>
      <c r="L12" s="136">
        <f>VLOOKUP(B12,ИСХОДНИК!A:P,14,FALSE())</f>
        <v>57.599999999999994</v>
      </c>
      <c r="M12" s="328" t="str">
        <f>IF(VLOOKUP(B12,ИСХОДНИК!$A:$R,18,FALSE())=1,ИСХОДНИК!$T$2,IF(VLOOKUP(B12,ИСХОДНИК!A:R,18,FALSE())=2,ИСХОДНИК!$T$4,IF(VLOOKUP(B12,ИСХОДНИК!A:R,18,FALSE())=3,ИСХОДНИК!$T$5)))</f>
        <v>●</v>
      </c>
      <c r="O12" s="134">
        <v>1</v>
      </c>
      <c r="P12" s="162">
        <v>20</v>
      </c>
      <c r="Q12" s="267">
        <v>26.9</v>
      </c>
      <c r="R12" s="268">
        <v>2.2999999999999998</v>
      </c>
      <c r="S12" s="269">
        <v>25</v>
      </c>
      <c r="T12" s="269">
        <v>2.5</v>
      </c>
    </row>
    <row r="13" spans="1:20" ht="22.5" customHeight="1">
      <c r="B13" s="129" t="s">
        <v>24</v>
      </c>
      <c r="C13" s="130" t="str">
        <f>VLOOKUP(B13,ИСХОДНИК!A:P,5,FALSE())</f>
        <v>SVA 20 D STR PN 52</v>
      </c>
      <c r="D13" s="132" t="str">
        <f>VLOOKUP(B13,ИСХОДНИК!A:P,6,FALSE())</f>
        <v>Прямой</v>
      </c>
      <c r="E13" s="131" t="str">
        <f>VLOOKUP(B13,ИСХОДНИК!A:P,11,FALSE())</f>
        <v>Под сварку встык DIN</v>
      </c>
      <c r="F13" s="132">
        <f>VLOOKUP(B13,ИСХОДНИК!A:P,7,FALSE())</f>
        <v>20</v>
      </c>
      <c r="G13" s="133" t="str">
        <f>VLOOKUP(B13,ИСХОДНИК!A:P,10,FALSE())</f>
        <v>R717, R744 и фреоны</v>
      </c>
      <c r="H13" s="133">
        <f>VLOOKUP(B13,ИСХОДНИК!A:P,8,FALSE())</f>
        <v>52</v>
      </c>
      <c r="I13" s="133" t="str">
        <f>VLOOKUP(B13,ИСХОДНИК!A:P,9,FALSE())</f>
        <v xml:space="preserve"> -60…120</v>
      </c>
      <c r="J13" s="132" t="str">
        <f>VLOOKUP(B13,ИСХОДНИК!A:P,15,FALSE())</f>
        <v>U6 PL40R</v>
      </c>
      <c r="K13" s="136">
        <f>VLOOKUP(B13,ИСХОДНИК!A:P,13,FALSE())</f>
        <v>54</v>
      </c>
      <c r="L13" s="136">
        <f>VLOOKUP(B13,ИСХОДНИК!A:P,14,FALSE())</f>
        <v>64.8</v>
      </c>
      <c r="M13" s="328" t="str">
        <f>IF(VLOOKUP(B13,ИСХОДНИК!$A:$R,18,FALSE())=1,ИСХОДНИК!$T$2,IF(VLOOKUP(B13,ИСХОДНИК!A:R,18,FALSE())=2,ИСХОДНИК!$T$4,IF(VLOOKUP(B13,ИСХОДНИК!A:R,18,FALSE())=3,ИСХОДНИК!$T$5)))</f>
        <v>●</v>
      </c>
      <c r="O13" s="132">
        <v>2</v>
      </c>
      <c r="P13" s="132">
        <v>25</v>
      </c>
      <c r="Q13" s="268">
        <v>33.700000000000003</v>
      </c>
      <c r="R13" s="268">
        <v>2.6</v>
      </c>
      <c r="S13" s="269">
        <v>32</v>
      </c>
      <c r="T13" s="269">
        <v>3</v>
      </c>
    </row>
    <row r="14" spans="1:20" ht="22.5" customHeight="1">
      <c r="B14" s="129" t="s">
        <v>25</v>
      </c>
      <c r="C14" s="130" t="str">
        <f>VLOOKUP(B14,ИСХОДНИК!A:P,5,FALSE())</f>
        <v>SVA 25 D STR PN 52</v>
      </c>
      <c r="D14" s="132" t="str">
        <f>VLOOKUP(B14,ИСХОДНИК!A:P,6,FALSE())</f>
        <v>Прямой</v>
      </c>
      <c r="E14" s="131" t="str">
        <f>VLOOKUP(B14,ИСХОДНИК!A:P,11,FALSE())</f>
        <v>Под сварку встык DIN</v>
      </c>
      <c r="F14" s="132">
        <f>VLOOKUP(B14,ИСХОДНИК!A:P,7,FALSE())</f>
        <v>25</v>
      </c>
      <c r="G14" s="133" t="str">
        <f>VLOOKUP(B14,ИСХОДНИК!A:P,10,FALSE())</f>
        <v>R717, R744 и фреоны</v>
      </c>
      <c r="H14" s="133">
        <f>VLOOKUP(B14,ИСХОДНИК!A:P,8,FALSE())</f>
        <v>52</v>
      </c>
      <c r="I14" s="133" t="str">
        <f>VLOOKUP(B14,ИСХОДНИК!A:P,9,FALSE())</f>
        <v xml:space="preserve"> -60…120</v>
      </c>
      <c r="J14" s="132" t="str">
        <f>VLOOKUP(B14,ИСХОДНИК!A:P,15,FALSE())</f>
        <v>U6 PL40R</v>
      </c>
      <c r="K14" s="136">
        <f>VLOOKUP(B14,ИСХОДНИК!A:P,13,FALSE())</f>
        <v>66</v>
      </c>
      <c r="L14" s="136">
        <f>VLOOKUP(B14,ИСХОДНИК!A:P,14,FALSE())</f>
        <v>79.2</v>
      </c>
      <c r="M14" s="328" t="str">
        <f>IF(VLOOKUP(B14,ИСХОДНИК!$A:$R,18,FALSE())=1,ИСХОДНИК!$T$2,IF(VLOOKUP(B14,ИСХОДНИК!A:R,18,FALSE())=2,ИСХОДНИК!$T$4,IF(VLOOKUP(B14,ИСХОДНИК!A:R,18,FALSE())=3,ИСХОДНИК!$T$5)))</f>
        <v>●</v>
      </c>
      <c r="O14" s="132">
        <v>3</v>
      </c>
      <c r="P14" s="132">
        <v>32</v>
      </c>
      <c r="Q14" s="268">
        <v>42.4</v>
      </c>
      <c r="R14" s="268">
        <v>2.6</v>
      </c>
      <c r="S14" s="269">
        <v>38</v>
      </c>
      <c r="T14" s="269">
        <v>3</v>
      </c>
    </row>
    <row r="15" spans="1:20" ht="22.5" customHeight="1">
      <c r="B15" s="129" t="s">
        <v>26</v>
      </c>
      <c r="C15" s="130" t="str">
        <f>VLOOKUP(B15,ИСХОДНИК!A:P,5,FALSE())</f>
        <v>SVA 32 D STR PN 52</v>
      </c>
      <c r="D15" s="132" t="str">
        <f>VLOOKUP(B15,ИСХОДНИК!A:P,6,FALSE())</f>
        <v>Прямой</v>
      </c>
      <c r="E15" s="131" t="str">
        <f>VLOOKUP(B15,ИСХОДНИК!A:P,11,FALSE())</f>
        <v>Под сварку встык DIN</v>
      </c>
      <c r="F15" s="132">
        <f>VLOOKUP(B15,ИСХОДНИК!A:P,7,FALSE())</f>
        <v>32</v>
      </c>
      <c r="G15" s="133" t="str">
        <f>VLOOKUP(B15,ИСХОДНИК!A:P,10,FALSE())</f>
        <v>R717, R744 и фреоны</v>
      </c>
      <c r="H15" s="133">
        <f>VLOOKUP(B15,ИСХОДНИК!A:P,8,FALSE())</f>
        <v>52</v>
      </c>
      <c r="I15" s="133" t="str">
        <f>VLOOKUP(B15,ИСХОДНИК!A:P,9,FALSE())</f>
        <v xml:space="preserve"> -60…120</v>
      </c>
      <c r="J15" s="132" t="str">
        <f>VLOOKUP(B15,ИСХОДНИК!A:P,15,FALSE())</f>
        <v>U6 PL40R</v>
      </c>
      <c r="K15" s="136">
        <f>VLOOKUP(B15,ИСХОДНИК!A:P,13,FALSE())</f>
        <v>84</v>
      </c>
      <c r="L15" s="136">
        <f>VLOOKUP(B15,ИСХОДНИК!A:P,14,FALSE())</f>
        <v>100.8</v>
      </c>
      <c r="M15" s="328" t="str">
        <f>IF(VLOOKUP(B15,ИСХОДНИК!$A:$R,18,FALSE())=1,ИСХОДНИК!$T$2,IF(VLOOKUP(B15,ИСХОДНИК!A:R,18,FALSE())=2,ИСХОДНИК!$T$4,IF(VLOOKUP(B15,ИСХОДНИК!A:R,18,FALSE())=3,ИСХОДНИК!$T$5)))</f>
        <v>●</v>
      </c>
      <c r="O15" s="132">
        <v>4</v>
      </c>
      <c r="P15" s="132">
        <v>40</v>
      </c>
      <c r="Q15" s="268">
        <v>48.3</v>
      </c>
      <c r="R15" s="268">
        <v>2.6</v>
      </c>
      <c r="S15" s="269">
        <v>45</v>
      </c>
      <c r="T15" s="269">
        <v>3</v>
      </c>
    </row>
    <row r="16" spans="1:20" ht="22.5" customHeight="1">
      <c r="B16" s="129" t="s">
        <v>27</v>
      </c>
      <c r="C16" s="130" t="str">
        <f>VLOOKUP(B16,ИСХОДНИК!A:P,5,FALSE())</f>
        <v>SVA 40 D STR PN 52</v>
      </c>
      <c r="D16" s="132" t="str">
        <f>VLOOKUP(B16,ИСХОДНИК!A:P,6,FALSE())</f>
        <v>Прямой</v>
      </c>
      <c r="E16" s="131" t="str">
        <f>VLOOKUP(B16,ИСХОДНИК!A:P,11,FALSE())</f>
        <v>Под сварку встык DIN</v>
      </c>
      <c r="F16" s="132">
        <f>VLOOKUP(B16,ИСХОДНИК!A:P,7,FALSE())</f>
        <v>40</v>
      </c>
      <c r="G16" s="133" t="str">
        <f>VLOOKUP(B16,ИСХОДНИК!A:P,10,FALSE())</f>
        <v>R717, R744 и фреоны</v>
      </c>
      <c r="H16" s="133">
        <f>VLOOKUP(B16,ИСХОДНИК!A:P,8,FALSE())</f>
        <v>52</v>
      </c>
      <c r="I16" s="133" t="str">
        <f>VLOOKUP(B16,ИСХОДНИК!A:P,9,FALSE())</f>
        <v xml:space="preserve"> -60…120</v>
      </c>
      <c r="J16" s="132" t="str">
        <f>VLOOKUP(B16,ИСХОДНИК!A:P,15,FALSE())</f>
        <v>U6 PL40R</v>
      </c>
      <c r="K16" s="136">
        <f>VLOOKUP(B16,ИСХОДНИК!A:P,13,FALSE())</f>
        <v>112</v>
      </c>
      <c r="L16" s="136">
        <f>VLOOKUP(B16,ИСХОДНИК!A:P,14,FALSE())</f>
        <v>134.4</v>
      </c>
      <c r="M16" s="328" t="str">
        <f>IF(VLOOKUP(B16,ИСХОДНИК!$A:$R,18,FALSE())=1,ИСХОДНИК!$T$2,IF(VLOOKUP(B16,ИСХОДНИК!A:R,18,FALSE())=2,ИСХОДНИК!$T$4,IF(VLOOKUP(B16,ИСХОДНИК!A:R,18,FALSE())=3,ИСХОДНИК!$T$5)))</f>
        <v>●</v>
      </c>
      <c r="O16" s="132">
        <v>5</v>
      </c>
      <c r="P16" s="132">
        <v>50</v>
      </c>
      <c r="Q16" s="268">
        <v>60.3</v>
      </c>
      <c r="R16" s="268">
        <v>2.9</v>
      </c>
      <c r="S16" s="269">
        <v>57</v>
      </c>
      <c r="T16" s="269">
        <v>3.5</v>
      </c>
    </row>
    <row r="17" spans="2:20" ht="22.5" customHeight="1">
      <c r="B17" s="129" t="s">
        <v>28</v>
      </c>
      <c r="C17" s="130" t="str">
        <f>VLOOKUP(B17,ИСХОДНИК!A:P,5,FALSE())</f>
        <v>SVA 50 D STR PN 52</v>
      </c>
      <c r="D17" s="132" t="str">
        <f>VLOOKUP(B17,ИСХОДНИК!A:P,6,FALSE())</f>
        <v>Прямой</v>
      </c>
      <c r="E17" s="131" t="str">
        <f>VLOOKUP(B17,ИСХОДНИК!A:P,11,FALSE())</f>
        <v>Под сварку встык DIN</v>
      </c>
      <c r="F17" s="132">
        <f>VLOOKUP(B17,ИСХОДНИК!A:P,7,FALSE())</f>
        <v>50</v>
      </c>
      <c r="G17" s="133" t="str">
        <f>VLOOKUP(B17,ИСХОДНИК!A:P,10,FALSE())</f>
        <v>R717, R744 и фреоны</v>
      </c>
      <c r="H17" s="133">
        <f>VLOOKUP(B17,ИСХОДНИК!A:P,8,FALSE())</f>
        <v>52</v>
      </c>
      <c r="I17" s="133" t="str">
        <f>VLOOKUP(B17,ИСХОДНИК!A:P,9,FALSE())</f>
        <v xml:space="preserve"> -60…120</v>
      </c>
      <c r="J17" s="132" t="str">
        <f>VLOOKUP(B17,ИСХОДНИК!A:P,15,FALSE())</f>
        <v>U6 PL40R</v>
      </c>
      <c r="K17" s="136">
        <f>VLOOKUP(B17,ИСХОДНИК!A:P,13,FALSE())</f>
        <v>135</v>
      </c>
      <c r="L17" s="136">
        <f>VLOOKUP(B17,ИСХОДНИК!A:P,14,FALSE())</f>
        <v>162</v>
      </c>
      <c r="M17" s="328" t="str">
        <f>IF(VLOOKUP(B17,ИСХОДНИК!$A:$R,18,FALSE())=1,ИСХОДНИК!$T$2,IF(VLOOKUP(B17,ИСХОДНИК!A:R,18,FALSE())=2,ИСХОДНИК!$T$4,IF(VLOOKUP(B17,ИСХОДНИК!A:R,18,FALSE())=3,ИСХОДНИК!$T$5)))</f>
        <v>●</v>
      </c>
      <c r="O17" s="132">
        <v>6</v>
      </c>
      <c r="P17" s="132">
        <v>65</v>
      </c>
      <c r="Q17" s="268">
        <v>76.099999999999994</v>
      </c>
      <c r="R17" s="268">
        <v>2.9</v>
      </c>
      <c r="S17" s="268">
        <v>76.099999999999994</v>
      </c>
      <c r="T17" s="268">
        <v>2.9</v>
      </c>
    </row>
    <row r="18" spans="2:20" ht="22.5" customHeight="1">
      <c r="B18" s="129" t="s">
        <v>29</v>
      </c>
      <c r="C18" s="130" t="str">
        <f>VLOOKUP(B18,ИСХОДНИК!A:P,5,FALSE())</f>
        <v>SVA 65 D STR PN 52</v>
      </c>
      <c r="D18" s="132" t="str">
        <f>VLOOKUP(B18,ИСХОДНИК!A:P,6,FALSE())</f>
        <v>Прямой</v>
      </c>
      <c r="E18" s="131" t="str">
        <f>VLOOKUP(B18,ИСХОДНИК!A:P,11,FALSE())</f>
        <v>Под сварку встык DIN</v>
      </c>
      <c r="F18" s="132">
        <f>VLOOKUP(B18,ИСХОДНИК!A:P,7,FALSE())</f>
        <v>65</v>
      </c>
      <c r="G18" s="133" t="str">
        <f>VLOOKUP(B18,ИСХОДНИК!A:P,10,FALSE())</f>
        <v>R717, R744 и фреоны</v>
      </c>
      <c r="H18" s="133">
        <f>VLOOKUP(B18,ИСХОДНИК!A:P,8,FALSE())</f>
        <v>52</v>
      </c>
      <c r="I18" s="133" t="str">
        <f>VLOOKUP(B18,ИСХОДНИК!A:P,9,FALSE())</f>
        <v xml:space="preserve"> -60…120</v>
      </c>
      <c r="J18" s="132" t="str">
        <f>VLOOKUP(B18,ИСХОДНИК!A:P,15,FALSE())</f>
        <v>U6 PL40R</v>
      </c>
      <c r="K18" s="136">
        <f>VLOOKUP(B18,ИСХОДНИК!A:P,13,FALSE())</f>
        <v>175</v>
      </c>
      <c r="L18" s="136">
        <f>VLOOKUP(B18,ИСХОДНИК!A:P,14,FALSE())</f>
        <v>210</v>
      </c>
      <c r="M18" s="328" t="str">
        <f>IF(VLOOKUP(B18,ИСХОДНИК!$A:$R,18,FALSE())=1,ИСХОДНИК!$T$2,IF(VLOOKUP(B18,ИСХОДНИК!A:R,18,FALSE())=2,ИСХОДНИК!$T$4,IF(VLOOKUP(B18,ИСХОДНИК!A:R,18,FALSE())=3,ИСХОДНИК!$T$5)))</f>
        <v>●</v>
      </c>
      <c r="O18" s="132">
        <v>7</v>
      </c>
      <c r="P18" s="132">
        <v>80</v>
      </c>
      <c r="Q18" s="268">
        <v>88.9</v>
      </c>
      <c r="R18" s="268">
        <v>3.2</v>
      </c>
      <c r="S18" s="268">
        <v>88.9</v>
      </c>
      <c r="T18" s="268">
        <v>3.2</v>
      </c>
    </row>
    <row r="19" spans="2:20" ht="22.5" customHeight="1">
      <c r="B19" s="129" t="s">
        <v>30</v>
      </c>
      <c r="C19" s="130" t="str">
        <f>VLOOKUP(B19,ИСХОДНИК!A:P,5,FALSE())</f>
        <v>SVA 80 D STR PN 52</v>
      </c>
      <c r="D19" s="132" t="str">
        <f>VLOOKUP(B19,ИСХОДНИК!A:P,6,FALSE())</f>
        <v>Прямой</v>
      </c>
      <c r="E19" s="131" t="str">
        <f>VLOOKUP(B19,ИСХОДНИК!A:P,11,FALSE())</f>
        <v>Под сварку встык DIN</v>
      </c>
      <c r="F19" s="132">
        <f>VLOOKUP(B19,ИСХОДНИК!A:P,7,FALSE())</f>
        <v>80</v>
      </c>
      <c r="G19" s="133" t="str">
        <f>VLOOKUP(B19,ИСХОДНИК!A:P,10,FALSE())</f>
        <v>R717, R744 и фреоны</v>
      </c>
      <c r="H19" s="133">
        <f>VLOOKUP(B19,ИСХОДНИК!A:P,8,FALSE())</f>
        <v>52</v>
      </c>
      <c r="I19" s="133" t="str">
        <f>VLOOKUP(B19,ИСХОДНИК!A:P,9,FALSE())</f>
        <v xml:space="preserve"> -60…120</v>
      </c>
      <c r="J19" s="132" t="str">
        <f>VLOOKUP(B19,ИСХОДНИК!A:P,15,FALSE())</f>
        <v>U6 PL40R</v>
      </c>
      <c r="K19" s="136">
        <f>VLOOKUP(B19,ИСХОДНИК!A:P,13,FALSE())</f>
        <v>203</v>
      </c>
      <c r="L19" s="136">
        <f>VLOOKUP(B19,ИСХОДНИК!A:P,14,FALSE())</f>
        <v>243.6</v>
      </c>
      <c r="M19" s="137" t="str">
        <f>IF(VLOOKUP(B19,ИСХОДНИК!$A:$R,18,FALSE())=1,ИСХОДНИК!$T$2,IF(VLOOKUP(B19,ИСХОДНИК!A:R,18,FALSE())=2,ИСХОДНИК!$T$4,IF(VLOOKUP(B19,ИСХОДНИК!A:R,18,FALSE())=3,ИСХОДНИК!$T$5)))</f>
        <v>◑</v>
      </c>
      <c r="O19" s="132">
        <v>8</v>
      </c>
      <c r="P19" s="132">
        <v>100</v>
      </c>
      <c r="Q19" s="268">
        <v>114.3</v>
      </c>
      <c r="R19" s="268">
        <v>3.6</v>
      </c>
      <c r="S19" s="269">
        <v>108</v>
      </c>
      <c r="T19" s="269">
        <v>4</v>
      </c>
    </row>
    <row r="20" spans="2:20" ht="22.5" customHeight="1">
      <c r="B20" s="129" t="s">
        <v>31</v>
      </c>
      <c r="C20" s="130" t="str">
        <f>VLOOKUP(B20,ИСХОДНИК!A:P,5,FALSE())</f>
        <v>SVA 100 D STR PN 52</v>
      </c>
      <c r="D20" s="132" t="str">
        <f>VLOOKUP(B20,ИСХОДНИК!A:P,6,FALSE())</f>
        <v>Прямой</v>
      </c>
      <c r="E20" s="131" t="str">
        <f>VLOOKUP(B20,ИСХОДНИК!A:P,11,FALSE())</f>
        <v>Под сварку встык DIN</v>
      </c>
      <c r="F20" s="132">
        <f>VLOOKUP(B20,ИСХОДНИК!A:P,7,FALSE())</f>
        <v>100</v>
      </c>
      <c r="G20" s="133" t="str">
        <f>VLOOKUP(B20,ИСХОДНИК!A:P,10,FALSE())</f>
        <v>R717, R744 и фреоны</v>
      </c>
      <c r="H20" s="133">
        <f>VLOOKUP(B20,ИСХОДНИК!A:P,8,FALSE())</f>
        <v>52</v>
      </c>
      <c r="I20" s="133" t="str">
        <f>VLOOKUP(B20,ИСХОДНИК!A:P,9,FALSE())</f>
        <v xml:space="preserve"> -60…120</v>
      </c>
      <c r="J20" s="132" t="str">
        <f>VLOOKUP(B20,ИСХОДНИК!A:P,15,FALSE())</f>
        <v>U6 PL40R</v>
      </c>
      <c r="K20" s="136">
        <f>VLOOKUP(B20,ИСХОДНИК!A:P,13,FALSE())</f>
        <v>410</v>
      </c>
      <c r="L20" s="136">
        <f>VLOOKUP(B20,ИСХОДНИК!A:P,14,FALSE())</f>
        <v>492</v>
      </c>
      <c r="M20" s="137" t="str">
        <f>IF(VLOOKUP(B20,ИСХОДНИК!$A:$R,18,FALSE())=1,ИСХОДНИК!$T$2,IF(VLOOKUP(B20,ИСХОДНИК!A:R,18,FALSE())=2,ИСХОДНИК!$T$4,IF(VLOOKUP(B20,ИСХОДНИК!A:R,18,FALSE())=3,ИСХОДНИК!$T$5)))</f>
        <v>◑</v>
      </c>
      <c r="O20" s="132">
        <v>9</v>
      </c>
      <c r="P20" s="132">
        <v>125</v>
      </c>
      <c r="Q20" s="268">
        <v>139.69999999999999</v>
      </c>
      <c r="R20" s="268">
        <v>4</v>
      </c>
      <c r="S20" s="269">
        <v>133</v>
      </c>
      <c r="T20" s="269">
        <v>4</v>
      </c>
    </row>
    <row r="21" spans="2:20" ht="22.5" customHeight="1">
      <c r="B21" s="129" t="s">
        <v>1226</v>
      </c>
      <c r="C21" s="130" t="str">
        <f>VLOOKUP(B21,ИСХОДНИК!A:P,5,FALSE())</f>
        <v>SVA 100 G STR PN 52</v>
      </c>
      <c r="D21" s="132" t="str">
        <f>VLOOKUP(B21,ИСХОДНИК!A:P,6,FALSE())</f>
        <v>Прямой</v>
      </c>
      <c r="E21" s="131" t="str">
        <f>VLOOKUP(B21,ИСХОДНИК!A:P,11,FALSE())</f>
        <v>Под сварку встык GOST</v>
      </c>
      <c r="F21" s="132">
        <f>VLOOKUP(B21,ИСХОДНИК!A:P,7,FALSE())</f>
        <v>100</v>
      </c>
      <c r="G21" s="133" t="str">
        <f>VLOOKUP(B21,ИСХОДНИК!A:P,10,FALSE())</f>
        <v>R717, R744 и фреоны</v>
      </c>
      <c r="H21" s="133">
        <f>VLOOKUP(B21,ИСХОДНИК!A:P,8,FALSE())</f>
        <v>52</v>
      </c>
      <c r="I21" s="133" t="str">
        <f>VLOOKUP(B21,ИСХОДНИК!A:P,9,FALSE())</f>
        <v xml:space="preserve"> -60…120</v>
      </c>
      <c r="J21" s="132" t="str">
        <f>VLOOKUP(B21,ИСХОДНИК!A:P,15,FALSE())</f>
        <v>U6 PL40R</v>
      </c>
      <c r="K21" s="136">
        <f>VLOOKUP(B21,ИСХОДНИК!A:P,13,FALSE())</f>
        <v>410</v>
      </c>
      <c r="L21" s="136">
        <f>VLOOKUP(B21,ИСХОДНИК!A:P,14,FALSE())</f>
        <v>492</v>
      </c>
      <c r="M21" s="328" t="str">
        <f>IF(VLOOKUP(B21,ИСХОДНИК!$A:$R,18,FALSE())=1,ИСХОДНИК!$T$2,IF(VLOOKUP(B21,ИСХОДНИК!A:R,18,FALSE())=2,ИСХОДНИК!$T$4,IF(VLOOKUP(B21,ИСХОДНИК!A:R,18,FALSE())=3,ИСХОДНИК!$T$5)))</f>
        <v>○</v>
      </c>
      <c r="O21" s="132">
        <v>10</v>
      </c>
      <c r="P21" s="132">
        <v>150</v>
      </c>
      <c r="Q21" s="268">
        <v>168.3</v>
      </c>
      <c r="R21" s="268">
        <v>4.5</v>
      </c>
      <c r="S21" s="269">
        <v>159</v>
      </c>
      <c r="T21" s="269">
        <v>4.5</v>
      </c>
    </row>
    <row r="22" spans="2:20" ht="22.5" customHeight="1">
      <c r="B22" s="129" t="s">
        <v>34</v>
      </c>
      <c r="C22" s="130" t="str">
        <f>VLOOKUP(B22,ИСХОДНИК!A:P,5,FALSE())</f>
        <v>SVA 100 D STR PN 40</v>
      </c>
      <c r="D22" s="132" t="str">
        <f>VLOOKUP(B22,ИСХОДНИК!A:P,6,FALSE())</f>
        <v>Прямой</v>
      </c>
      <c r="E22" s="131" t="str">
        <f>VLOOKUP(B22,ИСХОДНИК!A:P,11,FALSE())</f>
        <v>Под сварку встык DIN</v>
      </c>
      <c r="F22" s="132">
        <f>VLOOKUP(B22,ИСХОДНИК!A:P,7,FALSE())</f>
        <v>100</v>
      </c>
      <c r="G22" s="133" t="str">
        <f>VLOOKUP(B22,ИСХОДНИК!A:P,10,FALSE())</f>
        <v>R717, R744 и фреоны</v>
      </c>
      <c r="H22" s="133">
        <f>VLOOKUP(B22,ИСХОДНИК!A:P,8,FALSE())</f>
        <v>40</v>
      </c>
      <c r="I22" s="133" t="str">
        <f>VLOOKUP(B22,ИСХОДНИК!A:P,9,FALSE())</f>
        <v xml:space="preserve"> -60…120</v>
      </c>
      <c r="J22" s="132" t="str">
        <f>VLOOKUP(B22,ИСХОДНИК!A:P,15,FALSE())</f>
        <v>U6 PL40R</v>
      </c>
      <c r="K22" s="136">
        <f>VLOOKUP(B22,ИСХОДНИК!A:P,13,FALSE())</f>
        <v>350</v>
      </c>
      <c r="L22" s="136">
        <f>VLOOKUP(B22,ИСХОДНИК!A:P,14,FALSE())</f>
        <v>420</v>
      </c>
      <c r="M22" s="137" t="str">
        <f>IF(VLOOKUP(B22,ИСХОДНИК!$A:$R,18,FALSE())=1,ИСХОДНИК!$T$2,IF(VLOOKUP(B22,ИСХОДНИК!A:R,18,FALSE())=2,ИСХОДНИК!$T$4,IF(VLOOKUP(B22,ИСХОДНИК!A:R,18,FALSE())=3,ИСХОДНИК!$T$5)))</f>
        <v>◑</v>
      </c>
      <c r="O22" s="132">
        <v>11</v>
      </c>
      <c r="P22" s="132">
        <v>200</v>
      </c>
      <c r="Q22" s="268">
        <v>219.1</v>
      </c>
      <c r="R22" s="268">
        <v>6</v>
      </c>
      <c r="S22" s="225"/>
      <c r="T22" s="227"/>
    </row>
    <row r="23" spans="2:20" ht="22.5" customHeight="1">
      <c r="B23" s="129" t="s">
        <v>1220</v>
      </c>
      <c r="C23" s="130" t="str">
        <f>VLOOKUP(B23,ИСХОДНИК!A:P,5,FALSE())</f>
        <v>SVA 100 G STR PN 40</v>
      </c>
      <c r="D23" s="132" t="str">
        <f>VLOOKUP(B23,ИСХОДНИК!A:P,6,FALSE())</f>
        <v>Прямой</v>
      </c>
      <c r="E23" s="131" t="str">
        <f>VLOOKUP(B23,ИСХОДНИК!A:P,11,FALSE())</f>
        <v>Под сварку встык GOST</v>
      </c>
      <c r="F23" s="132">
        <f>VLOOKUP(B23,ИСХОДНИК!A:P,7,FALSE())</f>
        <v>100</v>
      </c>
      <c r="G23" s="133" t="str">
        <f>VLOOKUP(B23,ИСХОДНИК!A:P,10,FALSE())</f>
        <v>R717, R744 и фреоны</v>
      </c>
      <c r="H23" s="133">
        <f>VLOOKUP(B23,ИСХОДНИК!A:P,8,FALSE())</f>
        <v>40</v>
      </c>
      <c r="I23" s="133" t="str">
        <f>VLOOKUP(B23,ИСХОДНИК!A:P,9,FALSE())</f>
        <v xml:space="preserve"> -60…120</v>
      </c>
      <c r="J23" s="132" t="str">
        <f>VLOOKUP(B23,ИСХОДНИК!A:P,15,FALSE())</f>
        <v>U6 PL40R</v>
      </c>
      <c r="K23" s="136">
        <f>VLOOKUP(B23,ИСХОДНИК!A:P,13,FALSE())</f>
        <v>350</v>
      </c>
      <c r="L23" s="136">
        <f>VLOOKUP(B23,ИСХОДНИК!A:P,14,FALSE())</f>
        <v>420</v>
      </c>
      <c r="M23" s="328" t="str">
        <f>IF(VLOOKUP(B23,ИСХОДНИК!$A:$R,18,FALSE())=1,ИСХОДНИК!$T$2,IF(VLOOKUP(B23,ИСХОДНИК!A:R,18,FALSE())=2,ИСХОДНИК!$T$4,IF(VLOOKUP(B23,ИСХОДНИК!A:R,18,FALSE())=3,ИСХОДНИК!$T$5)))</f>
        <v>○</v>
      </c>
      <c r="O23" s="132">
        <v>12</v>
      </c>
      <c r="P23" s="132">
        <v>250</v>
      </c>
      <c r="Q23" s="268">
        <v>273</v>
      </c>
      <c r="R23" s="268">
        <v>6.3</v>
      </c>
      <c r="S23" s="228"/>
      <c r="T23" s="156"/>
    </row>
    <row r="24" spans="2:20" ht="22.5" customHeight="1">
      <c r="B24" s="129" t="s">
        <v>32</v>
      </c>
      <c r="C24" s="130" t="str">
        <f>VLOOKUP(B24,ИСХОДНИК!A:P,5,FALSE())</f>
        <v>SVA 125 D STR PN 52</v>
      </c>
      <c r="D24" s="132" t="str">
        <f>VLOOKUP(B24,ИСХОДНИК!A:P,6,FALSE())</f>
        <v>Прямой</v>
      </c>
      <c r="E24" s="131" t="str">
        <f>VLOOKUP(B24,ИСХОДНИК!A:P,11,FALSE())</f>
        <v>Под сварку встык DIN</v>
      </c>
      <c r="F24" s="132">
        <f>VLOOKUP(B24,ИСХОДНИК!A:P,7,FALSE())</f>
        <v>125</v>
      </c>
      <c r="G24" s="133" t="str">
        <f>VLOOKUP(B24,ИСХОДНИК!A:P,10,FALSE())</f>
        <v>R717, R744 и фреоны</v>
      </c>
      <c r="H24" s="133">
        <f>VLOOKUP(B24,ИСХОДНИК!A:P,8,FALSE())</f>
        <v>52</v>
      </c>
      <c r="I24" s="133" t="str">
        <f>VLOOKUP(B24,ИСХОДНИК!A:P,9,FALSE())</f>
        <v xml:space="preserve"> -60…120</v>
      </c>
      <c r="J24" s="132" t="str">
        <f>VLOOKUP(B24,ИСХОДНИК!A:P,15,FALSE())</f>
        <v>U6 PL40R</v>
      </c>
      <c r="K24" s="136">
        <f>VLOOKUP(B24,ИСХОДНИК!A:P,13,FALSE())</f>
        <v>700</v>
      </c>
      <c r="L24" s="136">
        <f>VLOOKUP(B24,ИСХОДНИК!A:P,14,FALSE())</f>
        <v>840</v>
      </c>
      <c r="M24" s="137" t="str">
        <f>IF(VLOOKUP(B24,ИСХОДНИК!$A:$R,18,FALSE())=1,ИСХОДНИК!$T$2,IF(VLOOKUP(B24,ИСХОДНИК!A:R,18,FALSE())=2,ИСХОДНИК!$T$4,IF(VLOOKUP(B24,ИСХОДНИК!A:R,18,FALSE())=3,ИСХОДНИК!$T$5)))</f>
        <v>◑</v>
      </c>
      <c r="O24" s="132">
        <v>13</v>
      </c>
      <c r="P24" s="132">
        <v>300</v>
      </c>
      <c r="Q24" s="268">
        <v>323.89999999999998</v>
      </c>
      <c r="R24" s="268">
        <v>7.1</v>
      </c>
      <c r="S24" s="228"/>
      <c r="T24" s="156"/>
    </row>
    <row r="25" spans="2:20" ht="22.5" customHeight="1">
      <c r="B25" s="129" t="s">
        <v>1228</v>
      </c>
      <c r="C25" s="130" t="str">
        <f>VLOOKUP(B25,ИСХОДНИК!A:P,5,FALSE())</f>
        <v>SVA 125 G STR PN 52</v>
      </c>
      <c r="D25" s="132" t="str">
        <f>VLOOKUP(B25,ИСХОДНИК!A:P,6,FALSE())</f>
        <v>Прямой</v>
      </c>
      <c r="E25" s="131" t="str">
        <f>VLOOKUP(B25,ИСХОДНИК!A:P,11,FALSE())</f>
        <v>Под сварку встык GOST</v>
      </c>
      <c r="F25" s="132">
        <f>VLOOKUP(B25,ИСХОДНИК!A:P,7,FALSE())</f>
        <v>125</v>
      </c>
      <c r="G25" s="133" t="str">
        <f>VLOOKUP(B25,ИСХОДНИК!A:P,10,FALSE())</f>
        <v>R717, R744 и фреоны</v>
      </c>
      <c r="H25" s="133">
        <f>VLOOKUP(B25,ИСХОДНИК!A:P,8,FALSE())</f>
        <v>52</v>
      </c>
      <c r="I25" s="133" t="str">
        <f>VLOOKUP(B25,ИСХОДНИК!A:P,9,FALSE())</f>
        <v xml:space="preserve"> -60…120</v>
      </c>
      <c r="J25" s="132" t="str">
        <f>VLOOKUP(B25,ИСХОДНИК!A:P,15,FALSE())</f>
        <v>U6 PL40R</v>
      </c>
      <c r="K25" s="136">
        <f>VLOOKUP(B25,ИСХОДНИК!A:P,13,FALSE())</f>
        <v>700</v>
      </c>
      <c r="L25" s="136">
        <f>VLOOKUP(B25,ИСХОДНИК!A:P,14,FALSE())</f>
        <v>840</v>
      </c>
      <c r="M25" s="328" t="str">
        <f>IF(VLOOKUP(B25,ИСХОДНИК!$A:$R,18,FALSE())=1,ИСХОДНИК!$T$2,IF(VLOOKUP(B25,ИСХОДНИК!A:R,18,FALSE())=2,ИСХОДНИК!$T$4,IF(VLOOKUP(B25,ИСХОДНИК!A:R,18,FALSE())=3,ИСХОДНИК!$T$5)))</f>
        <v>○</v>
      </c>
      <c r="O25" s="132">
        <v>14</v>
      </c>
      <c r="P25" s="132">
        <v>350</v>
      </c>
      <c r="Q25" s="268">
        <v>377</v>
      </c>
      <c r="R25" s="268">
        <v>10</v>
      </c>
      <c r="S25" s="229"/>
      <c r="T25" s="215"/>
    </row>
    <row r="26" spans="2:20" ht="22.5" customHeight="1">
      <c r="B26" s="129" t="s">
        <v>35</v>
      </c>
      <c r="C26" s="130" t="str">
        <f>VLOOKUP(B26,ИСХОДНИК!A:P,5,FALSE())</f>
        <v>SVA 125 D STR PN 40</v>
      </c>
      <c r="D26" s="132" t="str">
        <f>VLOOKUP(B26,ИСХОДНИК!A:P,6,FALSE())</f>
        <v>Прямой</v>
      </c>
      <c r="E26" s="131" t="str">
        <f>VLOOKUP(B26,ИСХОДНИК!A:P,11,FALSE())</f>
        <v>Под сварку встык DIN</v>
      </c>
      <c r="F26" s="132">
        <f>VLOOKUP(B26,ИСХОДНИК!A:P,7,FALSE())</f>
        <v>125</v>
      </c>
      <c r="G26" s="133" t="str">
        <f>VLOOKUP(B26,ИСХОДНИК!A:P,10,FALSE())</f>
        <v>R717, R744 и фреоны</v>
      </c>
      <c r="H26" s="133">
        <f>VLOOKUP(B26,ИСХОДНИК!A:P,8,FALSE())</f>
        <v>40</v>
      </c>
      <c r="I26" s="133" t="str">
        <f>VLOOKUP(B26,ИСХОДНИК!A:P,9,FALSE())</f>
        <v xml:space="preserve"> -60…120</v>
      </c>
      <c r="J26" s="132" t="str">
        <f>VLOOKUP(B26,ИСХОДНИК!A:P,15,FALSE())</f>
        <v>U6 PL40R</v>
      </c>
      <c r="K26" s="136">
        <f>VLOOKUP(B26,ИСХОДНИК!A:P,13,FALSE())</f>
        <v>580</v>
      </c>
      <c r="L26" s="136">
        <f>VLOOKUP(B26,ИСХОДНИК!A:P,14,FALSE())</f>
        <v>696</v>
      </c>
      <c r="M26" s="137" t="str">
        <f>IF(VLOOKUP(B26,ИСХОДНИК!$A:$R,18,FALSE())=1,ИСХОДНИК!$T$2,IF(VLOOKUP(B26,ИСХОДНИК!A:R,18,FALSE())=2,ИСХОДНИК!$T$4,IF(VLOOKUP(B26,ИСХОДНИК!A:R,18,FALSE())=3,ИСХОДНИК!$T$5)))</f>
        <v>◑</v>
      </c>
    </row>
    <row r="27" spans="2:20" ht="22.5" customHeight="1">
      <c r="B27" s="129" t="s">
        <v>1221</v>
      </c>
      <c r="C27" s="130" t="str">
        <f>VLOOKUP(B27,ИСХОДНИК!A:P,5,FALSE())</f>
        <v>SVA 125 G STR PN 40</v>
      </c>
      <c r="D27" s="132" t="str">
        <f>VLOOKUP(B27,ИСХОДНИК!A:P,6,FALSE())</f>
        <v>Прямой</v>
      </c>
      <c r="E27" s="131" t="str">
        <f>VLOOKUP(B27,ИСХОДНИК!A:P,11,FALSE())</f>
        <v>Под сварку встык GOST</v>
      </c>
      <c r="F27" s="132">
        <f>VLOOKUP(B27,ИСХОДНИК!A:P,7,FALSE())</f>
        <v>125</v>
      </c>
      <c r="G27" s="133" t="str">
        <f>VLOOKUP(B27,ИСХОДНИК!A:P,10,FALSE())</f>
        <v>R717, R744 и фреоны</v>
      </c>
      <c r="H27" s="133">
        <f>VLOOKUP(B27,ИСХОДНИК!A:P,8,FALSE())</f>
        <v>40</v>
      </c>
      <c r="I27" s="133" t="str">
        <f>VLOOKUP(B27,ИСХОДНИК!A:P,9,FALSE())</f>
        <v xml:space="preserve"> -60…120</v>
      </c>
      <c r="J27" s="132" t="str">
        <f>VLOOKUP(B27,ИСХОДНИК!A:P,15,FALSE())</f>
        <v>U6 PL40R</v>
      </c>
      <c r="K27" s="136">
        <f>VLOOKUP(B27,ИСХОДНИК!A:P,13,FALSE())</f>
        <v>580</v>
      </c>
      <c r="L27" s="136">
        <f>VLOOKUP(B27,ИСХОДНИК!A:P,14,FALSE())</f>
        <v>696</v>
      </c>
      <c r="M27" s="328" t="str">
        <f>IF(VLOOKUP(B27,ИСХОДНИК!$A:$R,18,FALSE())=1,ИСХОДНИК!$T$2,IF(VLOOKUP(B27,ИСХОДНИК!A:R,18,FALSE())=2,ИСХОДНИК!$T$4,IF(VLOOKUP(B27,ИСХОДНИК!A:R,18,FALSE())=3,ИСХОДНИК!$T$5)))</f>
        <v>○</v>
      </c>
    </row>
    <row r="28" spans="2:20" ht="22.5" customHeight="1">
      <c r="B28" s="129" t="s">
        <v>33</v>
      </c>
      <c r="C28" s="130" t="str">
        <f>VLOOKUP(B28,ИСХОДНИК!A:P,5,FALSE())</f>
        <v>SVA 150 D STR PN 52</v>
      </c>
      <c r="D28" s="132" t="str">
        <f>VLOOKUP(B28,ИСХОДНИК!A:P,6,FALSE())</f>
        <v>Прямой</v>
      </c>
      <c r="E28" s="131" t="str">
        <f>VLOOKUP(B28,ИСХОДНИК!A:P,11,FALSE())</f>
        <v>Под сварку встык DIN</v>
      </c>
      <c r="F28" s="132">
        <f>VLOOKUP(B28,ИСХОДНИК!A:P,7,FALSE())</f>
        <v>150</v>
      </c>
      <c r="G28" s="133" t="str">
        <f>VLOOKUP(B28,ИСХОДНИК!A:P,10,FALSE())</f>
        <v>R717, R744 и фреоны</v>
      </c>
      <c r="H28" s="133">
        <f>VLOOKUP(B28,ИСХОДНИК!A:P,8,FALSE())</f>
        <v>52</v>
      </c>
      <c r="I28" s="133" t="str">
        <f>VLOOKUP(B28,ИСХОДНИК!A:P,9,FALSE())</f>
        <v xml:space="preserve"> -60…120</v>
      </c>
      <c r="J28" s="132" t="str">
        <f>VLOOKUP(B28,ИСХОДНИК!A:P,15,FALSE())</f>
        <v>U6 PL40R</v>
      </c>
      <c r="K28" s="136">
        <f>VLOOKUP(B28,ИСХОДНИК!A:P,13,FALSE())</f>
        <v>980</v>
      </c>
      <c r="L28" s="136">
        <f>VLOOKUP(B28,ИСХОДНИК!A:P,14,FALSE())</f>
        <v>1176</v>
      </c>
      <c r="M28" s="137" t="str">
        <f>IF(VLOOKUP(B28,ИСХОДНИК!$A:$R,18,FALSE())=1,ИСХОДНИК!$T$2,IF(VLOOKUP(B28,ИСХОДНИК!A:R,18,FALSE())=2,ИСХОДНИК!$T$4,IF(VLOOKUP(B28,ИСХОДНИК!A:R,18,FALSE())=3,ИСХОДНИК!$T$5)))</f>
        <v>◑</v>
      </c>
    </row>
    <row r="29" spans="2:20" ht="22.5" customHeight="1">
      <c r="B29" s="129" t="s">
        <v>1230</v>
      </c>
      <c r="C29" s="130" t="str">
        <f>VLOOKUP(B29,ИСХОДНИК!A:P,5,FALSE())</f>
        <v>SVA 150 G STR PN 52</v>
      </c>
      <c r="D29" s="132" t="str">
        <f>VLOOKUP(B29,ИСХОДНИК!A:P,6,FALSE())</f>
        <v>Прямой</v>
      </c>
      <c r="E29" s="131" t="str">
        <f>VLOOKUP(B29,ИСХОДНИК!A:P,11,FALSE())</f>
        <v>Под сварку встык GOST</v>
      </c>
      <c r="F29" s="132">
        <f>VLOOKUP(B29,ИСХОДНИК!A:P,7,FALSE())</f>
        <v>150</v>
      </c>
      <c r="G29" s="133" t="str">
        <f>VLOOKUP(B29,ИСХОДНИК!A:P,10,FALSE())</f>
        <v>R717, R744 и фреоны</v>
      </c>
      <c r="H29" s="133">
        <f>VLOOKUP(B29,ИСХОДНИК!A:P,8,FALSE())</f>
        <v>52</v>
      </c>
      <c r="I29" s="133" t="str">
        <f>VLOOKUP(B29,ИСХОДНИК!A:P,9,FALSE())</f>
        <v xml:space="preserve"> -60…120</v>
      </c>
      <c r="J29" s="132" t="str">
        <f>VLOOKUP(B29,ИСХОДНИК!A:P,15,FALSE())</f>
        <v>U6 PL40R</v>
      </c>
      <c r="K29" s="136">
        <f>VLOOKUP(B29,ИСХОДНИК!A:P,13,FALSE())</f>
        <v>980</v>
      </c>
      <c r="L29" s="136">
        <f>VLOOKUP(B29,ИСХОДНИК!A:P,14,FALSE())</f>
        <v>1176</v>
      </c>
      <c r="M29" s="328" t="str">
        <f>IF(VLOOKUP(B29,ИСХОДНИК!$A:$R,18,FALSE())=1,ИСХОДНИК!$T$2,IF(VLOOKUP(B29,ИСХОДНИК!A:R,18,FALSE())=2,ИСХОДНИК!$T$4,IF(VLOOKUP(B29,ИСХОДНИК!A:R,18,FALSE())=3,ИСХОДНИК!$T$5)))</f>
        <v>○</v>
      </c>
    </row>
    <row r="30" spans="2:20" ht="22.5" customHeight="1">
      <c r="B30" s="129" t="s">
        <v>36</v>
      </c>
      <c r="C30" s="130" t="str">
        <f>VLOOKUP(B30,ИСХОДНИК!A:P,5,FALSE())</f>
        <v>SVA 150 D STR PN 40</v>
      </c>
      <c r="D30" s="132" t="str">
        <f>VLOOKUP(B30,ИСХОДНИК!A:P,6,FALSE())</f>
        <v>Прямой</v>
      </c>
      <c r="E30" s="131" t="str">
        <f>VLOOKUP(B30,ИСХОДНИК!A:P,11,FALSE())</f>
        <v>Под сварку встык DIN</v>
      </c>
      <c r="F30" s="132">
        <f>VLOOKUP(B30,ИСХОДНИК!A:P,7,FALSE())</f>
        <v>150</v>
      </c>
      <c r="G30" s="133" t="str">
        <f>VLOOKUP(B30,ИСХОДНИК!A:P,10,FALSE())</f>
        <v>R717, R744 и фреоны</v>
      </c>
      <c r="H30" s="133">
        <f>VLOOKUP(B30,ИСХОДНИК!A:P,8,FALSE())</f>
        <v>40</v>
      </c>
      <c r="I30" s="133" t="str">
        <f>VLOOKUP(B30,ИСХОДНИК!A:P,9,FALSE())</f>
        <v xml:space="preserve"> -60…120</v>
      </c>
      <c r="J30" s="132" t="str">
        <f>VLOOKUP(B30,ИСХОДНИК!A:P,15,FALSE())</f>
        <v>U6 PL40R</v>
      </c>
      <c r="K30" s="136">
        <f>VLOOKUP(B30,ИСХОДНИК!A:P,13,FALSE())</f>
        <v>820</v>
      </c>
      <c r="L30" s="136">
        <f>VLOOKUP(B30,ИСХОДНИК!A:P,14,FALSE())</f>
        <v>984</v>
      </c>
      <c r="M30" s="137" t="str">
        <f>IF(VLOOKUP(B30,ИСХОДНИК!$A:$R,18,FALSE())=1,ИСХОДНИК!$T$2,IF(VLOOKUP(B30,ИСХОДНИК!A:R,18,FALSE())=2,ИСХОДНИК!$T$4,IF(VLOOKUP(B30,ИСХОДНИК!A:R,18,FALSE())=3,ИСХОДНИК!$T$5)))</f>
        <v>◑</v>
      </c>
    </row>
    <row r="31" spans="2:20" ht="22.5" customHeight="1">
      <c r="B31" s="129" t="s">
        <v>1222</v>
      </c>
      <c r="C31" s="130" t="str">
        <f>VLOOKUP(B31,ИСХОДНИК!A:P,5,FALSE())</f>
        <v>SVA 150 G STR PN 40</v>
      </c>
      <c r="D31" s="132" t="str">
        <f>VLOOKUP(B31,ИСХОДНИК!A:P,6,FALSE())</f>
        <v>Прямой</v>
      </c>
      <c r="E31" s="131" t="str">
        <f>VLOOKUP(B31,ИСХОДНИК!A:P,11,FALSE())</f>
        <v>Под сварку встык GOST</v>
      </c>
      <c r="F31" s="132">
        <f>VLOOKUP(B31,ИСХОДНИК!A:P,7,FALSE())</f>
        <v>150</v>
      </c>
      <c r="G31" s="133" t="str">
        <f>VLOOKUP(B31,ИСХОДНИК!A:P,10,FALSE())</f>
        <v>R717, R744 и фреоны</v>
      </c>
      <c r="H31" s="133">
        <f>VLOOKUP(B31,ИСХОДНИК!A:P,8,FALSE())</f>
        <v>40</v>
      </c>
      <c r="I31" s="133" t="str">
        <f>VLOOKUP(B31,ИСХОДНИК!A:P,9,FALSE())</f>
        <v xml:space="preserve"> -60…120</v>
      </c>
      <c r="J31" s="132" t="str">
        <f>VLOOKUP(B31,ИСХОДНИК!A:P,15,FALSE())</f>
        <v>U6 PL40R</v>
      </c>
      <c r="K31" s="136">
        <f>VLOOKUP(B31,ИСХОДНИК!A:P,13,FALSE())</f>
        <v>820</v>
      </c>
      <c r="L31" s="136">
        <f>VLOOKUP(B31,ИСХОДНИК!A:P,14,FALSE())</f>
        <v>984</v>
      </c>
      <c r="M31" s="328" t="str">
        <f>IF(VLOOKUP(B31,ИСХОДНИК!$A:$R,18,FALSE())=1,ИСХОДНИК!$T$2,IF(VLOOKUP(B31,ИСХОДНИК!A:R,18,FALSE())=2,ИСХОДНИК!$T$4,IF(VLOOKUP(B31,ИСХОДНИК!A:R,18,FALSE())=3,ИСХОДНИК!$T$5)))</f>
        <v>○</v>
      </c>
    </row>
    <row r="32" spans="2:20" ht="22.5" customHeight="1">
      <c r="B32" s="129" t="s">
        <v>37</v>
      </c>
      <c r="C32" s="130" t="str">
        <f>VLOOKUP(B32,ИСХОДНИК!A:P,5,FALSE())</f>
        <v>SVA 200 D STR PN 40</v>
      </c>
      <c r="D32" s="132" t="str">
        <f>VLOOKUP(B32,ИСХОДНИК!A:P,6,FALSE())</f>
        <v>Прямой</v>
      </c>
      <c r="E32" s="131" t="str">
        <f>VLOOKUP(B32,ИСХОДНИК!A:P,11,FALSE())</f>
        <v>Под сварку встык DIN</v>
      </c>
      <c r="F32" s="132">
        <f>VLOOKUP(B32,ИСХОДНИК!A:P,7,FALSE())</f>
        <v>200</v>
      </c>
      <c r="G32" s="133" t="str">
        <f>VLOOKUP(B32,ИСХОДНИК!A:P,10,FALSE())</f>
        <v>R717, R744 и фреоны</v>
      </c>
      <c r="H32" s="133">
        <f>VLOOKUP(B32,ИСХОДНИК!A:P,8,FALSE())</f>
        <v>40</v>
      </c>
      <c r="I32" s="133" t="str">
        <f>VLOOKUP(B32,ИСХОДНИК!A:P,9,FALSE())</f>
        <v xml:space="preserve"> -60…120</v>
      </c>
      <c r="J32" s="132" t="str">
        <f>VLOOKUP(B32,ИСХОДНИК!A:P,15,FALSE())</f>
        <v>U6 PL40R</v>
      </c>
      <c r="K32" s="136">
        <f>VLOOKUP(B32,ИСХОДНИК!A:P,13,FALSE())</f>
        <v>1520</v>
      </c>
      <c r="L32" s="136">
        <f>VLOOKUP(B32,ИСХОДНИК!A:P,14,FALSE())</f>
        <v>1824</v>
      </c>
      <c r="M32" s="328" t="str">
        <f>IF(VLOOKUP(B32,ИСХОДНИК!$A:$R,18,FALSE())=1,ИСХОДНИК!$T$2,IF(VLOOKUP(B32,ИСХОДНИК!A:R,18,FALSE())=2,ИСХОДНИК!$T$4,IF(VLOOKUP(B32,ИСХОДНИК!A:R,18,FALSE())=3,ИСХОДНИК!$T$5)))</f>
        <v>○</v>
      </c>
    </row>
    <row r="33" spans="2:13" ht="22.5" customHeight="1">
      <c r="B33" s="432" t="s">
        <v>38</v>
      </c>
      <c r="C33" s="432"/>
      <c r="D33" s="432"/>
      <c r="E33" s="432"/>
      <c r="F33" s="432"/>
      <c r="G33" s="432"/>
      <c r="H33" s="432"/>
      <c r="I33" s="432"/>
      <c r="J33" s="432"/>
      <c r="K33" s="432"/>
      <c r="L33" s="432"/>
      <c r="M33" s="432"/>
    </row>
    <row r="34" spans="2:13" ht="22.5" customHeight="1">
      <c r="B34" s="129" t="s">
        <v>39</v>
      </c>
      <c r="C34" s="130" t="str">
        <f>VLOOKUP(B34,ИСХОДНИК!A:P,5,FALSE())</f>
        <v>SVA 15 D ANG PN 52</v>
      </c>
      <c r="D34" s="132" t="str">
        <f>VLOOKUP(B34,ИСХОДНИК!A:P,6,FALSE())</f>
        <v>Угловой</v>
      </c>
      <c r="E34" s="131" t="str">
        <f>VLOOKUP(B34,ИСХОДНИК!A:P,11,FALSE())</f>
        <v>Под сварку встык DIN</v>
      </c>
      <c r="F34" s="132">
        <f>VLOOKUP(B34,ИСХОДНИК!A:P,7,FALSE())</f>
        <v>15</v>
      </c>
      <c r="G34" s="133" t="str">
        <f>VLOOKUP(B34,ИСХОДНИК!A:P,10,FALSE())</f>
        <v>R717, R744 и фреоны</v>
      </c>
      <c r="H34" s="133">
        <f>VLOOKUP(B34,ИСХОДНИК!A:P,8,FALSE())</f>
        <v>52</v>
      </c>
      <c r="I34" s="133" t="str">
        <f>VLOOKUP(B34,ИСХОДНИК!A:P,9,FALSE())</f>
        <v xml:space="preserve"> -60…120</v>
      </c>
      <c r="J34" s="132" t="str">
        <f>VLOOKUP(B34,ИСХОДНИК!A:P,15,FALSE())</f>
        <v>U6 PL40R</v>
      </c>
      <c r="K34" s="136">
        <f>VLOOKUP(B34,ИСХОДНИК!A:P,13,FALSE())</f>
        <v>48</v>
      </c>
      <c r="L34" s="136">
        <f>VLOOKUP(B34,ИСХОДНИК!A:P,14,FALSE())</f>
        <v>57.599999999999994</v>
      </c>
      <c r="M34" s="328" t="str">
        <f>IF(VLOOKUP(B34,ИСХОДНИК!A:R,18,FALSE())=1,ИСХОДНИК!$T$2,IF(VLOOKUP(B34,ИСХОДНИК!A:R,18,FALSE())=2,ИСХОДНИК!$T$4,IF(VLOOKUP(B34,ИСХОДНИК!A:R,18,FALSE())=3,ИСХОДНИК!$T$5)))</f>
        <v>●</v>
      </c>
    </row>
    <row r="35" spans="2:13" ht="22.5" customHeight="1">
      <c r="B35" s="129" t="s">
        <v>42</v>
      </c>
      <c r="C35" s="160" t="str">
        <f>VLOOKUP(B35,ИСХОДНИК!A:P,5,FALSE())</f>
        <v>SVA 20 D ANG PN 52</v>
      </c>
      <c r="D35" s="132" t="str">
        <f>VLOOKUP(B35,ИСХОДНИК!A:P,6,FALSE())</f>
        <v>Угловой</v>
      </c>
      <c r="E35" s="161" t="str">
        <f>VLOOKUP(B35,ИСХОДНИК!A:P,11,FALSE())</f>
        <v>Под сварку встык DIN</v>
      </c>
      <c r="F35" s="162">
        <f>VLOOKUP(B35,ИСХОДНИК!A:P,7,FALSE())</f>
        <v>20</v>
      </c>
      <c r="G35" s="133" t="str">
        <f>VLOOKUP(B35,ИСХОДНИК!A:P,10,FALSE())</f>
        <v>R717, R744 и фреоны</v>
      </c>
      <c r="H35" s="134">
        <f>VLOOKUP(B35,ИСХОДНИК!A:P,8,FALSE())</f>
        <v>52</v>
      </c>
      <c r="I35" s="133" t="str">
        <f>VLOOKUP(B35,ИСХОДНИК!A:P,9,FALSE())</f>
        <v xml:space="preserve"> -60…120</v>
      </c>
      <c r="J35" s="132" t="str">
        <f>VLOOKUP(B35,ИСХОДНИК!A:P,15,FALSE())</f>
        <v>U6 PL40R</v>
      </c>
      <c r="K35" s="136">
        <f>VLOOKUP(B35,ИСХОДНИК!A:P,13,FALSE())</f>
        <v>54</v>
      </c>
      <c r="L35" s="136">
        <f>VLOOKUP(B35,ИСХОДНИК!A:P,14,FALSE())</f>
        <v>64.8</v>
      </c>
      <c r="M35" s="329" t="str">
        <f>IF(VLOOKUP(B35,ИСХОДНИК!A:R,18,FALSE())=1,ИСХОДНИК!$T$2,IF(VLOOKUP(B35,ИСХОДНИК!A:R,18,FALSE())=2,ИСХОДНИК!$T$4,IF(VLOOKUP(B35,ИСХОДНИК!A:R,18,FALSE())=3,ИСХОДНИК!$T$5)))</f>
        <v>●</v>
      </c>
    </row>
    <row r="36" spans="2:13" ht="22.5" customHeight="1">
      <c r="B36" s="129" t="s">
        <v>43</v>
      </c>
      <c r="C36" s="160" t="str">
        <f>VLOOKUP(B36,ИСХОДНИК!A:P,5,FALSE())</f>
        <v>SVA 25 D ANG PN 52</v>
      </c>
      <c r="D36" s="132" t="str">
        <f>VLOOKUP(B36,ИСХОДНИК!A:P,6,FALSE())</f>
        <v>Угловой</v>
      </c>
      <c r="E36" s="161" t="str">
        <f>VLOOKUP(B36,ИСХОДНИК!A:P,11,FALSE())</f>
        <v>Под сварку встык DIN</v>
      </c>
      <c r="F36" s="162">
        <f>VLOOKUP(B36,ИСХОДНИК!A:P,7,FALSE())</f>
        <v>25</v>
      </c>
      <c r="G36" s="133" t="str">
        <f>VLOOKUP(B36,ИСХОДНИК!A:P,10,FALSE())</f>
        <v>R717, R744 и фреоны</v>
      </c>
      <c r="H36" s="134">
        <f>VLOOKUP(B36,ИСХОДНИК!A:P,8,FALSE())</f>
        <v>52</v>
      </c>
      <c r="I36" s="133" t="str">
        <f>VLOOKUP(B36,ИСХОДНИК!A:P,9,FALSE())</f>
        <v xml:space="preserve"> -60…120</v>
      </c>
      <c r="J36" s="132" t="str">
        <f>VLOOKUP(B36,ИСХОДНИК!A:P,15,FALSE())</f>
        <v>U6 PL40R</v>
      </c>
      <c r="K36" s="136">
        <f>VLOOKUP(B36,ИСХОДНИК!A:P,13,FALSE())</f>
        <v>66</v>
      </c>
      <c r="L36" s="136">
        <f>VLOOKUP(B36,ИСХОДНИК!A:P,14,FALSE())</f>
        <v>79.2</v>
      </c>
      <c r="M36" s="329" t="str">
        <f>IF(VLOOKUP(B36,ИСХОДНИК!A:R,18,FALSE())=1,ИСХОДНИК!$T$2,IF(VLOOKUP(B36,ИСХОДНИК!A:R,18,FALSE())=2,ИСХОДНИК!$T$4,IF(VLOOKUP(B36,ИСХОДНИК!A:R,18,FALSE())=3,ИСХОДНИК!$T$5)))</f>
        <v>●</v>
      </c>
    </row>
    <row r="37" spans="2:13" ht="22.5" customHeight="1">
      <c r="B37" s="129" t="s">
        <v>44</v>
      </c>
      <c r="C37" s="160" t="str">
        <f>VLOOKUP(B37,ИСХОДНИК!A:P,5,FALSE())</f>
        <v>SVA 32 D ANG PN 52</v>
      </c>
      <c r="D37" s="132" t="str">
        <f>VLOOKUP(B37,ИСХОДНИК!A:P,6,FALSE())</f>
        <v>Угловой</v>
      </c>
      <c r="E37" s="161" t="str">
        <f>VLOOKUP(B37,ИСХОДНИК!A:P,11,FALSE())</f>
        <v>Под сварку встык DIN</v>
      </c>
      <c r="F37" s="162">
        <f>VLOOKUP(B37,ИСХОДНИК!A:P,7,FALSE())</f>
        <v>32</v>
      </c>
      <c r="G37" s="133" t="str">
        <f>VLOOKUP(B37,ИСХОДНИК!A:P,10,FALSE())</f>
        <v>R717, R744 и фреоны</v>
      </c>
      <c r="H37" s="134">
        <f>VLOOKUP(B37,ИСХОДНИК!A:P,8,FALSE())</f>
        <v>52</v>
      </c>
      <c r="I37" s="133" t="str">
        <f>VLOOKUP(B37,ИСХОДНИК!A:P,9,FALSE())</f>
        <v xml:space="preserve"> -60…120</v>
      </c>
      <c r="J37" s="132" t="str">
        <f>VLOOKUP(B37,ИСХОДНИК!A:P,15,FALSE())</f>
        <v>U6 PL40R</v>
      </c>
      <c r="K37" s="136">
        <f>VLOOKUP(B37,ИСХОДНИК!A:P,13,FALSE())</f>
        <v>84</v>
      </c>
      <c r="L37" s="136">
        <f>VLOOKUP(B37,ИСХОДНИК!A:P,14,FALSE())</f>
        <v>100.8</v>
      </c>
      <c r="M37" s="329" t="str">
        <f>IF(VLOOKUP(B37,ИСХОДНИК!A:R,18,FALSE())=1,ИСХОДНИК!$T$2,IF(VLOOKUP(B37,ИСХОДНИК!A:R,18,FALSE())=2,ИСХОДНИК!$T$4,IF(VLOOKUP(B37,ИСХОДНИК!A:R,18,FALSE())=3,ИСХОДНИК!$T$5)))</f>
        <v>●</v>
      </c>
    </row>
    <row r="38" spans="2:13" ht="22.5" customHeight="1">
      <c r="B38" s="129" t="s">
        <v>45</v>
      </c>
      <c r="C38" s="160" t="str">
        <f>VLOOKUP(B38,ИСХОДНИК!A:P,5,FALSE())</f>
        <v>SVA 40 D ANG PN 52</v>
      </c>
      <c r="D38" s="132" t="str">
        <f>VLOOKUP(B38,ИСХОДНИК!A:P,6,FALSE())</f>
        <v>Угловой</v>
      </c>
      <c r="E38" s="161" t="str">
        <f>VLOOKUP(B38,ИСХОДНИК!A:P,11,FALSE())</f>
        <v>Под сварку встык DIN</v>
      </c>
      <c r="F38" s="162">
        <f>VLOOKUP(B38,ИСХОДНИК!A:P,7,FALSE())</f>
        <v>40</v>
      </c>
      <c r="G38" s="133" t="str">
        <f>VLOOKUP(B38,ИСХОДНИК!A:P,10,FALSE())</f>
        <v>R717, R744 и фреоны</v>
      </c>
      <c r="H38" s="134">
        <f>VLOOKUP(B38,ИСХОДНИК!A:P,8,FALSE())</f>
        <v>52</v>
      </c>
      <c r="I38" s="133" t="str">
        <f>VLOOKUP(B38,ИСХОДНИК!A:P,9,FALSE())</f>
        <v xml:space="preserve"> -60…120</v>
      </c>
      <c r="J38" s="132" t="str">
        <f>VLOOKUP(B38,ИСХОДНИК!A:P,15,FALSE())</f>
        <v>U6 PL40R</v>
      </c>
      <c r="K38" s="136">
        <f>VLOOKUP(B38,ИСХОДНИК!A:P,13,FALSE())</f>
        <v>112</v>
      </c>
      <c r="L38" s="136">
        <f>VLOOKUP(B38,ИСХОДНИК!A:P,14,FALSE())</f>
        <v>134.4</v>
      </c>
      <c r="M38" s="329" t="str">
        <f>IF(VLOOKUP(B38,ИСХОДНИК!A:R,18,FALSE())=1,ИСХОДНИК!$T$2,IF(VLOOKUP(B38,ИСХОДНИК!A:R,18,FALSE())=2,ИСХОДНИК!$T$4,IF(VLOOKUP(B38,ИСХОДНИК!A:R,18,FALSE())=3,ИСХОДНИК!$T$5)))</f>
        <v>●</v>
      </c>
    </row>
    <row r="39" spans="2:13" ht="22.5" customHeight="1">
      <c r="B39" s="129" t="s">
        <v>46</v>
      </c>
      <c r="C39" s="160" t="str">
        <f>VLOOKUP(B39,ИСХОДНИК!A:P,5,FALSE())</f>
        <v>SVA 50 D ANG PN 52</v>
      </c>
      <c r="D39" s="132" t="str">
        <f>VLOOKUP(B39,ИСХОДНИК!A:P,6,FALSE())</f>
        <v>Угловой</v>
      </c>
      <c r="E39" s="161" t="str">
        <f>VLOOKUP(B39,ИСХОДНИК!A:P,11,FALSE())</f>
        <v>Под сварку встык DIN</v>
      </c>
      <c r="F39" s="162">
        <f>VLOOKUP(B39,ИСХОДНИК!A:P,7,FALSE())</f>
        <v>50</v>
      </c>
      <c r="G39" s="133" t="str">
        <f>VLOOKUP(B39,ИСХОДНИК!A:P,10,FALSE())</f>
        <v>R717, R744 и фреоны</v>
      </c>
      <c r="H39" s="134">
        <f>VLOOKUP(B39,ИСХОДНИК!A:P,8,FALSE())</f>
        <v>52</v>
      </c>
      <c r="I39" s="133" t="str">
        <f>VLOOKUP(B39,ИСХОДНИК!A:P,9,FALSE())</f>
        <v xml:space="preserve"> -60…120</v>
      </c>
      <c r="J39" s="132" t="str">
        <f>VLOOKUP(B39,ИСХОДНИК!A:P,15,FALSE())</f>
        <v>U6 PL40R</v>
      </c>
      <c r="K39" s="136">
        <f>VLOOKUP(B39,ИСХОДНИК!A:P,13,FALSE())</f>
        <v>135</v>
      </c>
      <c r="L39" s="136">
        <f>VLOOKUP(B39,ИСХОДНИК!A:P,14,FALSE())</f>
        <v>162</v>
      </c>
      <c r="M39" s="329" t="str">
        <f>IF(VLOOKUP(B39,ИСХОДНИК!A:R,18,FALSE())=1,ИСХОДНИК!$T$2,IF(VLOOKUP(B39,ИСХОДНИК!A:R,18,FALSE())=2,ИСХОДНИК!$T$4,IF(VLOOKUP(B39,ИСХОДНИК!A:R,18,FALSE())=3,ИСХОДНИК!$T$5)))</f>
        <v>●</v>
      </c>
    </row>
    <row r="40" spans="2:13" ht="22.5" customHeight="1">
      <c r="B40" s="129" t="s">
        <v>47</v>
      </c>
      <c r="C40" s="160" t="str">
        <f>VLOOKUP(B40,ИСХОДНИК!A:P,5,FALSE())</f>
        <v>SVA 65 D ANG PN 52</v>
      </c>
      <c r="D40" s="132" t="str">
        <f>VLOOKUP(B40,ИСХОДНИК!A:P,6,FALSE())</f>
        <v>Угловой</v>
      </c>
      <c r="E40" s="161" t="str">
        <f>VLOOKUP(B40,ИСХОДНИК!A:P,11,FALSE())</f>
        <v>Под сварку встык DIN</v>
      </c>
      <c r="F40" s="162">
        <f>VLOOKUP(B40,ИСХОДНИК!A:P,7,FALSE())</f>
        <v>65</v>
      </c>
      <c r="G40" s="133" t="str">
        <f>VLOOKUP(B40,ИСХОДНИК!A:P,10,FALSE())</f>
        <v>R717, R744 и фреоны</v>
      </c>
      <c r="H40" s="134">
        <f>VLOOKUP(B40,ИСХОДНИК!A:P,8,FALSE())</f>
        <v>52</v>
      </c>
      <c r="I40" s="133" t="str">
        <f>VLOOKUP(B40,ИСХОДНИК!A:P,9,FALSE())</f>
        <v xml:space="preserve"> -60…120</v>
      </c>
      <c r="J40" s="132" t="str">
        <f>VLOOKUP(B40,ИСХОДНИК!A:P,15,FALSE())</f>
        <v>U6 PL40R</v>
      </c>
      <c r="K40" s="136">
        <f>VLOOKUP(B40,ИСХОДНИК!A:P,13,FALSE())</f>
        <v>175</v>
      </c>
      <c r="L40" s="136">
        <f>VLOOKUP(B40,ИСХОДНИК!A:P,14,FALSE())</f>
        <v>210</v>
      </c>
      <c r="M40" s="329" t="str">
        <f>IF(VLOOKUP(B40,ИСХОДНИК!A:R,18,FALSE())=1,ИСХОДНИК!$T$2,IF(VLOOKUP(B40,ИСХОДНИК!A:R,18,FALSE())=2,ИСХОДНИК!$T$4,IF(VLOOKUP(B40,ИСХОДНИК!A:R,18,FALSE())=3,ИСХОДНИК!$T$5)))</f>
        <v>●</v>
      </c>
    </row>
    <row r="41" spans="2:13" ht="22.5" customHeight="1">
      <c r="B41" s="129" t="s">
        <v>48</v>
      </c>
      <c r="C41" s="160" t="str">
        <f>VLOOKUP(B41,ИСХОДНИК!A:P,5,FALSE())</f>
        <v>SVA 80 D ANG PN 52</v>
      </c>
      <c r="D41" s="132" t="str">
        <f>VLOOKUP(B41,ИСХОДНИК!A:P,6,FALSE())</f>
        <v>Угловой</v>
      </c>
      <c r="E41" s="161" t="str">
        <f>VLOOKUP(B41,ИСХОДНИК!A:P,11,FALSE())</f>
        <v>Под сварку встык DIN</v>
      </c>
      <c r="F41" s="162">
        <f>VLOOKUP(B41,ИСХОДНИК!A:P,7,FALSE())</f>
        <v>80</v>
      </c>
      <c r="G41" s="133" t="str">
        <f>VLOOKUP(B41,ИСХОДНИК!A:P,10,FALSE())</f>
        <v>R717, R744 и фреоны</v>
      </c>
      <c r="H41" s="134">
        <f>VLOOKUP(B41,ИСХОДНИК!A:P,8,FALSE())</f>
        <v>52</v>
      </c>
      <c r="I41" s="133" t="str">
        <f>VLOOKUP(B41,ИСХОДНИК!A:P,9,FALSE())</f>
        <v xml:space="preserve"> -60…120</v>
      </c>
      <c r="J41" s="132" t="str">
        <f>VLOOKUP(B41,ИСХОДНИК!A:P,15,FALSE())</f>
        <v>U6 PL40R</v>
      </c>
      <c r="K41" s="136">
        <f>VLOOKUP(B41,ИСХОДНИК!A:P,13,FALSE())</f>
        <v>203</v>
      </c>
      <c r="L41" s="136">
        <f>VLOOKUP(B41,ИСХОДНИК!A:P,14,FALSE())</f>
        <v>243.6</v>
      </c>
      <c r="M41" s="329" t="str">
        <f>IF(VLOOKUP(B41,ИСХОДНИК!A:R,18,FALSE())=1,ИСХОДНИК!$T$2,IF(VLOOKUP(B41,ИСХОДНИК!A:R,18,FALSE())=2,ИСХОДНИК!$T$4,IF(VLOOKUP(B41,ИСХОДНИК!A:R,18,FALSE())=3,ИСХОДНИК!$T$5)))</f>
        <v>●</v>
      </c>
    </row>
    <row r="42" spans="2:13" ht="22.5" customHeight="1">
      <c r="B42" s="129" t="s">
        <v>49</v>
      </c>
      <c r="C42" s="160" t="str">
        <f>VLOOKUP(B42,ИСХОДНИК!A:P,5,FALSE())</f>
        <v>SVA 100 D ANG PN 52</v>
      </c>
      <c r="D42" s="132" t="str">
        <f>VLOOKUP(B42,ИСХОДНИК!A:P,6,FALSE())</f>
        <v>Угловой</v>
      </c>
      <c r="E42" s="161" t="str">
        <f>VLOOKUP(B42,ИСХОДНИК!A:P,11,FALSE())</f>
        <v>Под сварку встык DIN</v>
      </c>
      <c r="F42" s="162">
        <f>VLOOKUP(B42,ИСХОДНИК!A:P,7,FALSE())</f>
        <v>100</v>
      </c>
      <c r="G42" s="133" t="str">
        <f>VLOOKUP(B42,ИСХОДНИК!A:P,10,FALSE())</f>
        <v>R717, R744 и фреоны</v>
      </c>
      <c r="H42" s="134">
        <f>VLOOKUP(B42,ИСХОДНИК!A:P,8,FALSE())</f>
        <v>52</v>
      </c>
      <c r="I42" s="133" t="str">
        <f>VLOOKUP(B42,ИСХОДНИК!A:P,9,FALSE())</f>
        <v xml:space="preserve"> -60…120</v>
      </c>
      <c r="J42" s="132" t="str">
        <f>VLOOKUP(B42,ИСХОДНИК!A:P,15,FALSE())</f>
        <v>U6 PL40R</v>
      </c>
      <c r="K42" s="136">
        <f>VLOOKUP(B42,ИСХОДНИК!A:P,13,FALSE())</f>
        <v>410</v>
      </c>
      <c r="L42" s="136">
        <f>VLOOKUP(B42,ИСХОДНИК!A:P,14,FALSE())</f>
        <v>492</v>
      </c>
      <c r="M42" s="329" t="str">
        <f>IF(VLOOKUP(B42,ИСХОДНИК!A:R,18,FALSE())=1,ИСХОДНИК!$T$2,IF(VLOOKUP(B42,ИСХОДНИК!A:R,18,FALSE())=2,ИСХОДНИК!$T$4,IF(VLOOKUP(B42,ИСХОДНИК!A:R,18,FALSE())=3,ИСХОДНИК!$T$5)))</f>
        <v>●</v>
      </c>
    </row>
    <row r="43" spans="2:13" ht="22.5" customHeight="1">
      <c r="B43" s="129" t="s">
        <v>1227</v>
      </c>
      <c r="C43" s="160" t="str">
        <f>VLOOKUP(B43,ИСХОДНИК!A:P,5,FALSE())</f>
        <v>SVA 100 G ANG PN 52</v>
      </c>
      <c r="D43" s="132" t="str">
        <f>VLOOKUP(B43,ИСХОДНИК!A:P,6,FALSE())</f>
        <v>Угловой</v>
      </c>
      <c r="E43" s="161" t="str">
        <f>VLOOKUP(B43,ИСХОДНИК!A:P,11,FALSE())</f>
        <v>Под сварку встык GOST</v>
      </c>
      <c r="F43" s="162">
        <f>VLOOKUP(B43,ИСХОДНИК!A:P,7,FALSE())</f>
        <v>100</v>
      </c>
      <c r="G43" s="133" t="str">
        <f>VLOOKUP(B43,ИСХОДНИК!A:P,10,FALSE())</f>
        <v>R717, R744 и фреоны</v>
      </c>
      <c r="H43" s="134">
        <f>VLOOKUP(B43,ИСХОДНИК!A:P,8,FALSE())</f>
        <v>52</v>
      </c>
      <c r="I43" s="133" t="str">
        <f>VLOOKUP(B43,ИСХОДНИК!A:P,9,FALSE())</f>
        <v xml:space="preserve"> -60…120</v>
      </c>
      <c r="J43" s="132" t="str">
        <f>VLOOKUP(B43,ИСХОДНИК!A:P,15,FALSE())</f>
        <v>U6 PL40R</v>
      </c>
      <c r="K43" s="136">
        <f>VLOOKUP(B43,ИСХОДНИК!A:P,13,FALSE())</f>
        <v>410</v>
      </c>
      <c r="L43" s="136">
        <f>VLOOKUP(B43,ИСХОДНИК!A:P,14,FALSE())</f>
        <v>492</v>
      </c>
      <c r="M43" s="329" t="str">
        <f>IF(VLOOKUP(B43,ИСХОДНИК!A:R,18,FALSE())=1,ИСХОДНИК!$T$2,IF(VLOOKUP(B43,ИСХОДНИК!A:R,18,FALSE())=2,ИСХОДНИК!$T$4,IF(VLOOKUP(B43,ИСХОДНИК!A:R,18,FALSE())=3,ИСХОДНИК!$T$5)))</f>
        <v>○</v>
      </c>
    </row>
    <row r="44" spans="2:13" ht="22.5" customHeight="1">
      <c r="B44" s="129" t="s">
        <v>52</v>
      </c>
      <c r="C44" s="160" t="str">
        <f>VLOOKUP(B44,ИСХОДНИК!A:P,5,FALSE())</f>
        <v>SVA 100 D ANG PN 40</v>
      </c>
      <c r="D44" s="132" t="str">
        <f>VLOOKUP(B44,ИСХОДНИК!A:P,6,FALSE())</f>
        <v>Угловой</v>
      </c>
      <c r="E44" s="161" t="str">
        <f>VLOOKUP(B44,ИСХОДНИК!A:P,11,FALSE())</f>
        <v>Под сварку встык DIN</v>
      </c>
      <c r="F44" s="162">
        <f>VLOOKUP(B44,ИСХОДНИК!A:P,7,FALSE())</f>
        <v>100</v>
      </c>
      <c r="G44" s="133" t="str">
        <f>VLOOKUP(B44,ИСХОДНИК!A:P,10,FALSE())</f>
        <v>R717, R744 и фреоны</v>
      </c>
      <c r="H44" s="134">
        <f>VLOOKUP(B44,ИСХОДНИК!A:P,8,FALSE())</f>
        <v>40</v>
      </c>
      <c r="I44" s="133" t="str">
        <f>VLOOKUP(B44,ИСХОДНИК!A:P,9,FALSE())</f>
        <v xml:space="preserve"> -60…120</v>
      </c>
      <c r="J44" s="132" t="str">
        <f>VLOOKUP(B44,ИСХОДНИК!A:P,15,FALSE())</f>
        <v>U6 PL40R</v>
      </c>
      <c r="K44" s="136">
        <f>VLOOKUP(B44,ИСХОДНИК!A:P,13,FALSE())</f>
        <v>350</v>
      </c>
      <c r="L44" s="136">
        <f>VLOOKUP(B44,ИСХОДНИК!A:P,14,FALSE())</f>
        <v>420</v>
      </c>
      <c r="M44" s="163" t="str">
        <f>IF(VLOOKUP(B44,ИСХОДНИК!A:R,18,FALSE())=1,ИСХОДНИК!$T$2,IF(VLOOKUP(B44,ИСХОДНИК!A:R,18,FALSE())=2,ИСХОДНИК!$T$4,IF(VLOOKUP(B44,ИСХОДНИК!A:R,18,FALSE())=3,ИСХОДНИК!$T$5)))</f>
        <v>◑</v>
      </c>
    </row>
    <row r="45" spans="2:13" ht="22.5" customHeight="1">
      <c r="B45" s="129" t="s">
        <v>1223</v>
      </c>
      <c r="C45" s="160" t="str">
        <f>VLOOKUP(B45,ИСХОДНИК!A:P,5,FALSE())</f>
        <v>SVA 100 G ANG PN 40</v>
      </c>
      <c r="D45" s="132" t="str">
        <f>VLOOKUP(B45,ИСХОДНИК!A:P,6,FALSE())</f>
        <v>Угловой</v>
      </c>
      <c r="E45" s="161" t="str">
        <f>VLOOKUP(B45,ИСХОДНИК!A:P,11,FALSE())</f>
        <v>Под сварку встык GOST</v>
      </c>
      <c r="F45" s="162">
        <f>VLOOKUP(B45,ИСХОДНИК!A:P,7,FALSE())</f>
        <v>100</v>
      </c>
      <c r="G45" s="133" t="str">
        <f>VLOOKUP(B45,ИСХОДНИК!A:P,10,FALSE())</f>
        <v>R717, R744 и фреоны</v>
      </c>
      <c r="H45" s="134">
        <f>VLOOKUP(B45,ИСХОДНИК!A:P,8,FALSE())</f>
        <v>40</v>
      </c>
      <c r="I45" s="133" t="str">
        <f>VLOOKUP(B45,ИСХОДНИК!A:P,9,FALSE())</f>
        <v xml:space="preserve"> -60…120</v>
      </c>
      <c r="J45" s="132" t="str">
        <f>VLOOKUP(B45,ИСХОДНИК!A:P,15,FALSE())</f>
        <v>U6 PL40R</v>
      </c>
      <c r="K45" s="136">
        <f>VLOOKUP(B45,ИСХОДНИК!A:P,13,FALSE())</f>
        <v>350</v>
      </c>
      <c r="L45" s="136">
        <f>VLOOKUP(B45,ИСХОДНИК!A:P,14,FALSE())</f>
        <v>420</v>
      </c>
      <c r="M45" s="329" t="str">
        <f>IF(VLOOKUP(B45,ИСХОДНИК!A:R,18,FALSE())=1,ИСХОДНИК!$T$2,IF(VLOOKUP(B45,ИСХОДНИК!A:R,18,FALSE())=2,ИСХОДНИК!$T$4,IF(VLOOKUP(B45,ИСХОДНИК!A:R,18,FALSE())=3,ИСХОДНИК!$T$5)))</f>
        <v>○</v>
      </c>
    </row>
    <row r="46" spans="2:13" ht="22.5" customHeight="1">
      <c r="B46" s="129" t="s">
        <v>50</v>
      </c>
      <c r="C46" s="160" t="str">
        <f>VLOOKUP(B46,ИСХОДНИК!A:P,5,FALSE())</f>
        <v>SVA 125 D ANG PN 52</v>
      </c>
      <c r="D46" s="132" t="str">
        <f>VLOOKUP(B46,ИСХОДНИК!A:P,6,FALSE())</f>
        <v>Угловой</v>
      </c>
      <c r="E46" s="161" t="str">
        <f>VLOOKUP(B46,ИСХОДНИК!A:P,11,FALSE())</f>
        <v>Под сварку встык DIN</v>
      </c>
      <c r="F46" s="162">
        <f>VLOOKUP(B46,ИСХОДНИК!A:P,7,FALSE())</f>
        <v>125</v>
      </c>
      <c r="G46" s="133" t="str">
        <f>VLOOKUP(B46,ИСХОДНИК!A:P,10,FALSE())</f>
        <v>R717, R744 и фреоны</v>
      </c>
      <c r="H46" s="134">
        <f>VLOOKUP(B46,ИСХОДНИК!A:P,8,FALSE())</f>
        <v>52</v>
      </c>
      <c r="I46" s="133" t="str">
        <f>VLOOKUP(B46,ИСХОДНИК!A:P,9,FALSE())</f>
        <v xml:space="preserve"> -60…120</v>
      </c>
      <c r="J46" s="132" t="str">
        <f>VLOOKUP(B46,ИСХОДНИК!A:P,15,FALSE())</f>
        <v>U6 PL40R</v>
      </c>
      <c r="K46" s="136">
        <f>VLOOKUP(B46,ИСХОДНИК!A:P,13,FALSE())</f>
        <v>700</v>
      </c>
      <c r="L46" s="136">
        <f>VLOOKUP(B46,ИСХОДНИК!A:P,14,FALSE())</f>
        <v>840</v>
      </c>
      <c r="M46" s="329" t="str">
        <f>IF(VLOOKUP(B46,ИСХОДНИК!A:R,18,FALSE())=1,ИСХОДНИК!$T$2,IF(VLOOKUP(B46,ИСХОДНИК!A:R,18,FALSE())=2,ИСХОДНИК!$T$4,IF(VLOOKUP(B46,ИСХОДНИК!A:R,18,FALSE())=3,ИСХОДНИК!$T$5)))</f>
        <v>●</v>
      </c>
    </row>
    <row r="47" spans="2:13" ht="22.5" customHeight="1">
      <c r="B47" s="129" t="s">
        <v>1229</v>
      </c>
      <c r="C47" s="160" t="str">
        <f>VLOOKUP(B47,ИСХОДНИК!A:P,5,FALSE())</f>
        <v>SVA 125 G ANG PN 52</v>
      </c>
      <c r="D47" s="132" t="str">
        <f>VLOOKUP(B47,ИСХОДНИК!A:P,6,FALSE())</f>
        <v>Угловой</v>
      </c>
      <c r="E47" s="161" t="str">
        <f>VLOOKUP(B47,ИСХОДНИК!A:P,11,FALSE())</f>
        <v>Под сварку встык GOST</v>
      </c>
      <c r="F47" s="162">
        <f>VLOOKUP(B47,ИСХОДНИК!A:P,7,FALSE())</f>
        <v>125</v>
      </c>
      <c r="G47" s="133" t="str">
        <f>VLOOKUP(B47,ИСХОДНИК!A:P,10,FALSE())</f>
        <v>R717, R744 и фреоны</v>
      </c>
      <c r="H47" s="134">
        <f>VLOOKUP(B47,ИСХОДНИК!A:P,8,FALSE())</f>
        <v>52</v>
      </c>
      <c r="I47" s="133" t="str">
        <f>VLOOKUP(B47,ИСХОДНИК!A:P,9,FALSE())</f>
        <v xml:space="preserve"> -60…120</v>
      </c>
      <c r="J47" s="132" t="str">
        <f>VLOOKUP(B47,ИСХОДНИК!A:P,15,FALSE())</f>
        <v>U6 PL40R</v>
      </c>
      <c r="K47" s="136">
        <f>VLOOKUP(B47,ИСХОДНИК!A:P,13,FALSE())</f>
        <v>700</v>
      </c>
      <c r="L47" s="136">
        <f>VLOOKUP(B47,ИСХОДНИК!A:P,14,FALSE())</f>
        <v>840</v>
      </c>
      <c r="M47" s="329" t="str">
        <f>IF(VLOOKUP(B47,ИСХОДНИК!A:R,18,FALSE())=1,ИСХОДНИК!$T$2,IF(VLOOKUP(B47,ИСХОДНИК!A:R,18,FALSE())=2,ИСХОДНИК!$T$4,IF(VLOOKUP(B47,ИСХОДНИК!A:R,18,FALSE())=3,ИСХОДНИК!$T$5)))</f>
        <v>○</v>
      </c>
    </row>
    <row r="48" spans="2:13" ht="22.5" customHeight="1">
      <c r="B48" s="129" t="s">
        <v>53</v>
      </c>
      <c r="C48" s="160" t="str">
        <f>VLOOKUP(B48,ИСХОДНИК!A:P,5,FALSE())</f>
        <v>SVA 125 D ANG PN 40</v>
      </c>
      <c r="D48" s="132" t="str">
        <f>VLOOKUP(B48,ИСХОДНИК!A:P,6,FALSE())</f>
        <v>Угловой</v>
      </c>
      <c r="E48" s="161" t="str">
        <f>VLOOKUP(B48,ИСХОДНИК!A:P,11,FALSE())</f>
        <v>Под сварку встык DIN</v>
      </c>
      <c r="F48" s="162">
        <f>VLOOKUP(B48,ИСХОДНИК!A:P,7,FALSE())</f>
        <v>125</v>
      </c>
      <c r="G48" s="133" t="str">
        <f>VLOOKUP(B48,ИСХОДНИК!A:P,10,FALSE())</f>
        <v>R717, R744 и фреоны</v>
      </c>
      <c r="H48" s="134">
        <f>VLOOKUP(B48,ИСХОДНИК!A:P,8,FALSE())</f>
        <v>40</v>
      </c>
      <c r="I48" s="133" t="str">
        <f>VLOOKUP(B48,ИСХОДНИК!A:P,9,FALSE())</f>
        <v xml:space="preserve"> -60…120</v>
      </c>
      <c r="J48" s="132" t="str">
        <f>VLOOKUP(B48,ИСХОДНИК!A:P,15,FALSE())</f>
        <v>U6 PL40R</v>
      </c>
      <c r="K48" s="136">
        <f>VLOOKUP(B48,ИСХОДНИК!A:P,13,FALSE())</f>
        <v>580</v>
      </c>
      <c r="L48" s="136">
        <f>VLOOKUP(B48,ИСХОДНИК!A:P,14,FALSE())</f>
        <v>696</v>
      </c>
      <c r="M48" s="163" t="str">
        <f>IF(VLOOKUP(B48,ИСХОДНИК!A:R,18,FALSE())=1,ИСХОДНИК!$T$2,IF(VLOOKUP(B48,ИСХОДНИК!A:R,18,FALSE())=2,ИСХОДНИК!$T$4,IF(VLOOKUP(B48,ИСХОДНИК!A:R,18,FALSE())=3,ИСХОДНИК!$T$5)))</f>
        <v>◑</v>
      </c>
    </row>
    <row r="49" spans="1:13" ht="22.5" customHeight="1">
      <c r="B49" s="129" t="s">
        <v>1224</v>
      </c>
      <c r="C49" s="160" t="str">
        <f>VLOOKUP(B49,ИСХОДНИК!A:P,5,FALSE())</f>
        <v>SVA 125 G ANG PN 40</v>
      </c>
      <c r="D49" s="132" t="str">
        <f>VLOOKUP(B49,ИСХОДНИК!A:P,6,FALSE())</f>
        <v>Угловой</v>
      </c>
      <c r="E49" s="161" t="str">
        <f>VLOOKUP(B49,ИСХОДНИК!A:P,11,FALSE())</f>
        <v>Под сварку встык GOST</v>
      </c>
      <c r="F49" s="162">
        <f>VLOOKUP(B49,ИСХОДНИК!A:P,7,FALSE())</f>
        <v>125</v>
      </c>
      <c r="G49" s="133" t="str">
        <f>VLOOKUP(B49,ИСХОДНИК!A:P,10,FALSE())</f>
        <v>R717, R744 и фреоны</v>
      </c>
      <c r="H49" s="134">
        <f>VLOOKUP(B49,ИСХОДНИК!A:P,8,FALSE())</f>
        <v>40</v>
      </c>
      <c r="I49" s="133" t="str">
        <f>VLOOKUP(B49,ИСХОДНИК!A:P,9,FALSE())</f>
        <v xml:space="preserve"> -60…120</v>
      </c>
      <c r="J49" s="132" t="str">
        <f>VLOOKUP(B49,ИСХОДНИК!A:P,15,FALSE())</f>
        <v>U6 PL40R</v>
      </c>
      <c r="K49" s="136">
        <f>VLOOKUP(B49,ИСХОДНИК!A:P,13,FALSE())</f>
        <v>580</v>
      </c>
      <c r="L49" s="136">
        <f>VLOOKUP(B49,ИСХОДНИК!A:P,14,FALSE())</f>
        <v>696</v>
      </c>
      <c r="M49" s="329" t="str">
        <f>IF(VLOOKUP(B49,ИСХОДНИК!A:R,18,FALSE())=1,ИСХОДНИК!$T$2,IF(VLOOKUP(B49,ИСХОДНИК!A:R,18,FALSE())=2,ИСХОДНИК!$T$4,IF(VLOOKUP(B49,ИСХОДНИК!A:R,18,FALSE())=3,ИСХОДНИК!$T$5)))</f>
        <v>○</v>
      </c>
    </row>
    <row r="50" spans="1:13" ht="22.5" customHeight="1">
      <c r="B50" s="129" t="s">
        <v>51</v>
      </c>
      <c r="C50" s="160" t="str">
        <f>VLOOKUP(B50,ИСХОДНИК!A:P,5,FALSE())</f>
        <v>SVA 150 D ANG PN 52</v>
      </c>
      <c r="D50" s="132" t="str">
        <f>VLOOKUP(B50,ИСХОДНИК!A:P,6,FALSE())</f>
        <v>Угловой</v>
      </c>
      <c r="E50" s="161" t="str">
        <f>VLOOKUP(B50,ИСХОДНИК!A:P,11,FALSE())</f>
        <v>Под сварку встык DIN</v>
      </c>
      <c r="F50" s="162">
        <f>VLOOKUP(B50,ИСХОДНИК!A:P,7,FALSE())</f>
        <v>150</v>
      </c>
      <c r="G50" s="133" t="str">
        <f>VLOOKUP(B50,ИСХОДНИК!A:P,10,FALSE())</f>
        <v>R717, R744 и фреоны</v>
      </c>
      <c r="H50" s="134">
        <f>VLOOKUP(B50,ИСХОДНИК!A:P,8,FALSE())</f>
        <v>52</v>
      </c>
      <c r="I50" s="133" t="str">
        <f>VLOOKUP(B50,ИСХОДНИК!A:P,9,FALSE())</f>
        <v xml:space="preserve"> -60…120</v>
      </c>
      <c r="J50" s="132" t="str">
        <f>VLOOKUP(B50,ИСХОДНИК!A:P,15,FALSE())</f>
        <v>U6 PL40R</v>
      </c>
      <c r="K50" s="136">
        <f>VLOOKUP(B50,ИСХОДНИК!A:P,13,FALSE())</f>
        <v>980</v>
      </c>
      <c r="L50" s="136">
        <f>VLOOKUP(B50,ИСХОДНИК!A:P,14,FALSE())</f>
        <v>1176</v>
      </c>
      <c r="M50" s="329" t="str">
        <f>IF(VLOOKUP(B50,ИСХОДНИК!A:R,18,FALSE())=1,ИСХОДНИК!$T$2,IF(VLOOKUP(B50,ИСХОДНИК!A:R,18,FALSE())=2,ИСХОДНИК!$T$4,IF(VLOOKUP(B50,ИСХОДНИК!A:R,18,FALSE())=3,ИСХОДНИК!$T$5)))</f>
        <v>○</v>
      </c>
    </row>
    <row r="51" spans="1:13" ht="22.5" customHeight="1">
      <c r="B51" s="129" t="s">
        <v>1231</v>
      </c>
      <c r="C51" s="160" t="str">
        <f>VLOOKUP(B51,ИСХОДНИК!A:P,5,FALSE())</f>
        <v>SVA 150 G ANG PN 52</v>
      </c>
      <c r="D51" s="132" t="str">
        <f>VLOOKUP(B51,ИСХОДНИК!A:P,6,FALSE())</f>
        <v>Угловой</v>
      </c>
      <c r="E51" s="161" t="str">
        <f>VLOOKUP(B51,ИСХОДНИК!A:P,11,FALSE())</f>
        <v>Под сварку встык GOST</v>
      </c>
      <c r="F51" s="162">
        <f>VLOOKUP(B51,ИСХОДНИК!A:P,7,FALSE())</f>
        <v>150</v>
      </c>
      <c r="G51" s="133" t="str">
        <f>VLOOKUP(B51,ИСХОДНИК!A:P,10,FALSE())</f>
        <v>R717, R744 и фреоны</v>
      </c>
      <c r="H51" s="134">
        <f>VLOOKUP(B51,ИСХОДНИК!A:P,8,FALSE())</f>
        <v>52</v>
      </c>
      <c r="I51" s="133" t="str">
        <f>VLOOKUP(B51,ИСХОДНИК!A:P,9,FALSE())</f>
        <v xml:space="preserve"> -60…120</v>
      </c>
      <c r="J51" s="132" t="str">
        <f>VLOOKUP(B51,ИСХОДНИК!A:P,15,FALSE())</f>
        <v>U6 PL40R</v>
      </c>
      <c r="K51" s="136">
        <f>VLOOKUP(B51,ИСХОДНИК!A:P,13,FALSE())</f>
        <v>980</v>
      </c>
      <c r="L51" s="136">
        <f>VLOOKUP(B51,ИСХОДНИК!A:P,14,FALSE())</f>
        <v>1176</v>
      </c>
      <c r="M51" s="329" t="str">
        <f>IF(VLOOKUP(B51,ИСХОДНИК!A:R,18,FALSE())=1,ИСХОДНИК!$T$2,IF(VLOOKUP(B51,ИСХОДНИК!A:R,18,FALSE())=2,ИСХОДНИК!$T$4,IF(VLOOKUP(B51,ИСХОДНИК!A:R,18,FALSE())=3,ИСХОДНИК!$T$5)))</f>
        <v>○</v>
      </c>
    </row>
    <row r="52" spans="1:13" ht="22.5" customHeight="1">
      <c r="B52" s="129" t="s">
        <v>54</v>
      </c>
      <c r="C52" s="160" t="str">
        <f>VLOOKUP(B52,ИСХОДНИК!A:P,5,FALSE())</f>
        <v>SVA 150 D ANG PN 40</v>
      </c>
      <c r="D52" s="132" t="str">
        <f>VLOOKUP(B52,ИСХОДНИК!A:P,6,FALSE())</f>
        <v>Угловой</v>
      </c>
      <c r="E52" s="161" t="str">
        <f>VLOOKUP(B52,ИСХОДНИК!A:P,11,FALSE())</f>
        <v>Под сварку встык DIN</v>
      </c>
      <c r="F52" s="162">
        <f>VLOOKUP(B52,ИСХОДНИК!A:P,7,FALSE())</f>
        <v>150</v>
      </c>
      <c r="G52" s="133" t="str">
        <f>VLOOKUP(B52,ИСХОДНИК!A:P,10,FALSE())</f>
        <v>R717, R744 и фреоны</v>
      </c>
      <c r="H52" s="134">
        <f>VLOOKUP(B52,ИСХОДНИК!A:P,8,FALSE())</f>
        <v>40</v>
      </c>
      <c r="I52" s="133" t="str">
        <f>VLOOKUP(B52,ИСХОДНИК!A:P,9,FALSE())</f>
        <v xml:space="preserve"> -60…120</v>
      </c>
      <c r="J52" s="132" t="str">
        <f>VLOOKUP(B52,ИСХОДНИК!A:P,15,FALSE())</f>
        <v>U6 PL40R</v>
      </c>
      <c r="K52" s="136">
        <f>VLOOKUP(B52,ИСХОДНИК!A:P,13,FALSE())</f>
        <v>820</v>
      </c>
      <c r="L52" s="136">
        <f>VLOOKUP(B52,ИСХОДНИК!A:P,14,FALSE())</f>
        <v>984</v>
      </c>
      <c r="M52" s="329" t="str">
        <f>IF(VLOOKUP(B52,ИСХОДНИК!A:R,18,FALSE())=1,ИСХОДНИК!$T$2,IF(VLOOKUP(B52,ИСХОДНИК!A:R,18,FALSE())=2,ИСХОДНИК!$T$4,IF(VLOOKUP(B52,ИСХОДНИК!A:R,18,FALSE())=3,ИСХОДНИК!$T$5)))</f>
        <v>○</v>
      </c>
    </row>
    <row r="53" spans="1:13" ht="22.5" customHeight="1">
      <c r="B53" s="129" t="s">
        <v>1225</v>
      </c>
      <c r="C53" s="160" t="str">
        <f>VLOOKUP(B53,ИСХОДНИК!A:P,5,FALSE())</f>
        <v>SVA 150 G ANG PN 40</v>
      </c>
      <c r="D53" s="132" t="str">
        <f>VLOOKUP(B53,ИСХОДНИК!A:P,6,FALSE())</f>
        <v>Угловой</v>
      </c>
      <c r="E53" s="161" t="str">
        <f>VLOOKUP(B53,ИСХОДНИК!A:P,11,FALSE())</f>
        <v>Под сварку встык GOST</v>
      </c>
      <c r="F53" s="162">
        <f>VLOOKUP(B53,ИСХОДНИК!A:P,7,FALSE())</f>
        <v>150</v>
      </c>
      <c r="G53" s="133" t="str">
        <f>VLOOKUP(B53,ИСХОДНИК!A:P,10,FALSE())</f>
        <v>R717, R744 и фреоны</v>
      </c>
      <c r="H53" s="134">
        <f>VLOOKUP(B53,ИСХОДНИК!A:P,8,FALSE())</f>
        <v>40</v>
      </c>
      <c r="I53" s="133" t="str">
        <f>VLOOKUP(B53,ИСХОДНИК!A:P,9,FALSE())</f>
        <v xml:space="preserve"> -60…120</v>
      </c>
      <c r="J53" s="132" t="str">
        <f>VLOOKUP(B53,ИСХОДНИК!A:P,15,FALSE())</f>
        <v>U6 PL40R</v>
      </c>
      <c r="K53" s="136">
        <f>VLOOKUP(B53,ИСХОДНИК!A:P,13,FALSE())</f>
        <v>820</v>
      </c>
      <c r="L53" s="136">
        <f>VLOOKUP(B53,ИСХОДНИК!A:P,14,FALSE())</f>
        <v>984</v>
      </c>
      <c r="M53" s="329" t="str">
        <f>IF(VLOOKUP(B53,ИСХОДНИК!A:R,18,FALSE())=1,ИСХОДНИК!$T$2,IF(VLOOKUP(B53,ИСХОДНИК!A:R,18,FALSE())=2,ИСХОДНИК!$T$4,IF(VLOOKUP(B53,ИСХОДНИК!A:R,18,FALSE())=3,ИСХОДНИК!$T$5)))</f>
        <v>○</v>
      </c>
    </row>
    <row r="54" spans="1:13" ht="22.5" customHeight="1">
      <c r="B54" s="129" t="s">
        <v>55</v>
      </c>
      <c r="C54" s="160" t="str">
        <f>VLOOKUP(B54,ИСХОДНИК!A:P,5,FALSE())</f>
        <v>SVA 200 D ANG PN 40</v>
      </c>
      <c r="D54" s="132" t="str">
        <f>VLOOKUP(B54,ИСХОДНИК!A:P,6,FALSE())</f>
        <v>Угловой</v>
      </c>
      <c r="E54" s="161" t="str">
        <f>VLOOKUP(B54,ИСХОДНИК!A:P,11,FALSE())</f>
        <v>Под сварку встык DIN</v>
      </c>
      <c r="F54" s="162">
        <f>VLOOKUP(B54,ИСХОДНИК!A:P,7,FALSE())</f>
        <v>200</v>
      </c>
      <c r="G54" s="133" t="str">
        <f>VLOOKUP(B54,ИСХОДНИК!A:P,10,FALSE())</f>
        <v>R717, R744 и фреоны</v>
      </c>
      <c r="H54" s="134">
        <f>VLOOKUP(B54,ИСХОДНИК!A:P,8,FALSE())</f>
        <v>40</v>
      </c>
      <c r="I54" s="133" t="str">
        <f>VLOOKUP(B54,ИСХОДНИК!A:P,9,FALSE())</f>
        <v xml:space="preserve"> -60…120</v>
      </c>
      <c r="J54" s="132" t="str">
        <f>VLOOKUP(B54,ИСХОДНИК!A:P,15,FALSE())</f>
        <v>U6 PL40R</v>
      </c>
      <c r="K54" s="136">
        <f>VLOOKUP(B54,ИСХОДНИК!A:P,13,FALSE())</f>
        <v>1520</v>
      </c>
      <c r="L54" s="136">
        <f>VLOOKUP(B54,ИСХОДНИК!A:P,14,FALSE())</f>
        <v>1824</v>
      </c>
      <c r="M54" s="163" t="str">
        <f>IF(VLOOKUP(B54,ИСХОДНИК!A:R,18,FALSE())=1,ИСХОДНИК!$T$2,IF(VLOOKUP(B54,ИСХОДНИК!A:R,18,FALSE())=2,ИСХОДНИК!$T$4,IF(VLOOKUP(B54,ИСХОДНИК!A:R,18,FALSE())=3,ИСХОДНИК!$T$5)))</f>
        <v>◑</v>
      </c>
    </row>
    <row r="55" spans="1:13" ht="22.5" customHeight="1">
      <c r="B55" s="129" t="s">
        <v>56</v>
      </c>
      <c r="C55" s="160" t="str">
        <f>VLOOKUP(B55,ИСХОДНИК!A:P,5,FALSE())</f>
        <v>SVA 250 D ANG PN 40</v>
      </c>
      <c r="D55" s="132" t="str">
        <f>VLOOKUP(B55,ИСХОДНИК!A:P,6,FALSE())</f>
        <v>Угловой</v>
      </c>
      <c r="E55" s="161" t="str">
        <f>VLOOKUP(B55,ИСХОДНИК!A:P,11,FALSE())</f>
        <v>Под сварку встык DIN</v>
      </c>
      <c r="F55" s="162">
        <f>VLOOKUP(B55,ИСХОДНИК!A:P,7,FALSE())</f>
        <v>250</v>
      </c>
      <c r="G55" s="133" t="str">
        <f>VLOOKUP(B55,ИСХОДНИК!A:P,10,FALSE())</f>
        <v>R717, R744 и фреоны</v>
      </c>
      <c r="H55" s="134">
        <f>VLOOKUP(B55,ИСХОДНИК!A:P,8,FALSE())</f>
        <v>40</v>
      </c>
      <c r="I55" s="133" t="str">
        <f>VLOOKUP(B55,ИСХОДНИК!A:P,9,FALSE())</f>
        <v xml:space="preserve"> -60…120</v>
      </c>
      <c r="J55" s="132" t="str">
        <f>VLOOKUP(B55,ИСХОДНИК!A:P,15,FALSE())</f>
        <v>PR PL40R-Project</v>
      </c>
      <c r="K55" s="136">
        <f>VLOOKUP(B55,ИСХОДНИК!A:P,13,FALSE())</f>
        <v>2570</v>
      </c>
      <c r="L55" s="136">
        <f>VLOOKUP(B55,ИСХОДНИК!A:P,14,FALSE())</f>
        <v>3084</v>
      </c>
      <c r="M55" s="163" t="str">
        <f>IF(VLOOKUP(B55,ИСХОДНИК!A:R,18,FALSE())=1,ИСХОДНИК!$T$2,IF(VLOOKUP(B55,ИСХОДНИК!A:R,18,FALSE())=2,ИСХОДНИК!$T$4,IF(VLOOKUP(B55,ИСХОДНИК!A:R,18,FALSE())=3,ИСХОДНИК!$T$5)))</f>
        <v>◑</v>
      </c>
    </row>
    <row r="56" spans="1:13" ht="23.25" customHeight="1">
      <c r="B56" s="129" t="s">
        <v>57</v>
      </c>
      <c r="C56" s="160" t="str">
        <f>VLOOKUP(B56,ИСХОДНИК!A:P,5,FALSE())</f>
        <v>SVA 300 D ANG PN 40</v>
      </c>
      <c r="D56" s="132" t="str">
        <f>VLOOKUP(B56,ИСХОДНИК!A:P,6,FALSE())</f>
        <v>Угловой</v>
      </c>
      <c r="E56" s="161" t="str">
        <f>VLOOKUP(B56,ИСХОДНИК!A:P,11,FALSE())</f>
        <v>Под сварку встык DIN</v>
      </c>
      <c r="F56" s="162">
        <f>VLOOKUP(B56,ИСХОДНИК!A:P,7,FALSE())</f>
        <v>300</v>
      </c>
      <c r="G56" s="133" t="str">
        <f>VLOOKUP(B56,ИСХОДНИК!A:P,10,FALSE())</f>
        <v>R717, R744 и фреоны</v>
      </c>
      <c r="H56" s="134">
        <f>VLOOKUP(B56,ИСХОДНИК!A:P,8,FALSE())</f>
        <v>40</v>
      </c>
      <c r="I56" s="133" t="str">
        <f>VLOOKUP(B56,ИСХОДНИК!A:P,9,FALSE())</f>
        <v xml:space="preserve"> -60…120</v>
      </c>
      <c r="J56" s="132" t="str">
        <f>VLOOKUP(B56,ИСХОДНИК!A:P,15,FALSE())</f>
        <v>PR PL40R-Project</v>
      </c>
      <c r="K56" s="136">
        <f>VLOOKUP(B56,ИСХОДНИК!A:P,13,FALSE())</f>
        <v>4050</v>
      </c>
      <c r="L56" s="136">
        <f>VLOOKUP(B56,ИСХОДНИК!A:P,14,FALSE())</f>
        <v>4860</v>
      </c>
      <c r="M56" s="329" t="str">
        <f>IF(VLOOKUP(B56,ИСХОДНИК!A:R,18,FALSE())=1,ИСХОДНИК!$T$2,IF(VLOOKUP(B56,ИСХОДНИК!A:R,18,FALSE())=2,ИСХОДНИК!$T$4,IF(VLOOKUP(B56,ИСХОДНИК!A:R,18,FALSE())=3,ИСХОДНИК!$T$5)))</f>
        <v>○</v>
      </c>
    </row>
    <row r="57" spans="1:13" ht="22.5" customHeight="1">
      <c r="B57" s="129" t="s">
        <v>58</v>
      </c>
      <c r="C57" s="160" t="str">
        <f>VLOOKUP(B57,ИСХОДНИК!A:P,5,FALSE())</f>
        <v>SVA 350 D ANG PN 40</v>
      </c>
      <c r="D57" s="132" t="str">
        <f>VLOOKUP(B57,ИСХОДНИК!A:P,6,FALSE())</f>
        <v>Угловой</v>
      </c>
      <c r="E57" s="161" t="str">
        <f>VLOOKUP(B57,ИСХОДНИК!A:P,11,FALSE())</f>
        <v>Под сварку встык DIN</v>
      </c>
      <c r="F57" s="162">
        <f>VLOOKUP(B57,ИСХОДНИК!A:P,7,FALSE())</f>
        <v>350</v>
      </c>
      <c r="G57" s="133" t="str">
        <f>VLOOKUP(B57,ИСХОДНИК!A:P,10,FALSE())</f>
        <v>R717, R744 и фреоны</v>
      </c>
      <c r="H57" s="134">
        <f>VLOOKUP(B57,ИСХОДНИК!A:P,8,FALSE())</f>
        <v>40</v>
      </c>
      <c r="I57" s="133" t="str">
        <f>VLOOKUP(B57,ИСХОДНИК!A:P,9,FALSE())</f>
        <v xml:space="preserve"> -60…120</v>
      </c>
      <c r="J57" s="132" t="str">
        <f>VLOOKUP(B57,ИСХОДНИК!A:P,15,FALSE())</f>
        <v>PR PL40R-Project</v>
      </c>
      <c r="K57" s="136">
        <f>VLOOKUP(B57,ИСХОДНИК!A:P,13,FALSE())</f>
        <v>6500</v>
      </c>
      <c r="L57" s="136">
        <f>VLOOKUP(B57,ИСХОДНИК!A:P,14,FALSE())</f>
        <v>7800</v>
      </c>
      <c r="M57" s="329" t="str">
        <f>IF(VLOOKUP(B57,ИСХОДНИК!A:R,18,FALSE())=1,ИСХОДНИК!$T$2,IF(VLOOKUP(B57,ИСХОДНИК!A:R,18,FALSE())=2,ИСХОДНИК!$T$4,IF(VLOOKUP(B57,ИСХОДНИК!A:R,18,FALSE())=3,ИСХОДНИК!$T$5)))</f>
        <v>○</v>
      </c>
    </row>
    <row r="59" spans="1:13" ht="18" customHeight="1">
      <c r="B59" s="428" t="s">
        <v>762</v>
      </c>
      <c r="C59" s="428"/>
      <c r="D59" s="428"/>
      <c r="E59" s="428"/>
      <c r="F59" s="428"/>
      <c r="G59" s="428"/>
      <c r="H59" s="428"/>
      <c r="I59" s="428"/>
      <c r="J59" s="428"/>
      <c r="K59" s="428"/>
      <c r="L59" s="428"/>
      <c r="M59" s="428"/>
    </row>
    <row r="60" spans="1:13">
      <c r="A60" s="153"/>
      <c r="B60" s="412"/>
      <c r="C60" s="413"/>
      <c r="D60" s="225"/>
      <c r="E60" s="227"/>
      <c r="F60" s="226"/>
      <c r="G60" s="226"/>
      <c r="H60" s="226"/>
      <c r="I60" s="225"/>
      <c r="J60" s="227"/>
      <c r="K60" s="226"/>
      <c r="L60" s="226"/>
      <c r="M60" s="227"/>
    </row>
    <row r="61" spans="1:13">
      <c r="B61" s="414"/>
      <c r="C61" s="415"/>
      <c r="D61" s="228"/>
      <c r="E61" s="156"/>
      <c r="F61" s="153"/>
      <c r="G61" s="153"/>
      <c r="H61" s="153"/>
      <c r="I61" s="228"/>
      <c r="J61" s="156"/>
      <c r="K61" s="153"/>
      <c r="L61" s="153"/>
      <c r="M61" s="156"/>
    </row>
    <row r="62" spans="1:13">
      <c r="B62" s="414"/>
      <c r="C62" s="415"/>
      <c r="D62" s="228"/>
      <c r="E62" s="156"/>
      <c r="F62" s="153"/>
      <c r="G62" s="153"/>
      <c r="H62" s="153"/>
      <c r="I62" s="228"/>
      <c r="J62" s="156"/>
      <c r="K62" s="153"/>
      <c r="L62" s="153"/>
      <c r="M62" s="156"/>
    </row>
    <row r="63" spans="1:13">
      <c r="B63" s="414"/>
      <c r="C63" s="415"/>
      <c r="D63" s="228"/>
      <c r="E63" s="156"/>
      <c r="F63" s="153"/>
      <c r="G63" s="153"/>
      <c r="H63" s="153"/>
      <c r="I63" s="228"/>
      <c r="J63" s="156"/>
      <c r="K63" s="153"/>
      <c r="L63" s="153"/>
      <c r="M63" s="156"/>
    </row>
    <row r="64" spans="1:13">
      <c r="B64" s="414"/>
      <c r="C64" s="415"/>
      <c r="D64" s="228"/>
      <c r="E64" s="156"/>
      <c r="F64" s="153"/>
      <c r="G64" s="153"/>
      <c r="H64" s="153"/>
      <c r="I64" s="228"/>
      <c r="J64" s="156"/>
      <c r="K64" s="153"/>
      <c r="L64" s="153"/>
      <c r="M64" s="156"/>
    </row>
    <row r="65" spans="2:13">
      <c r="B65" s="414"/>
      <c r="C65" s="415"/>
      <c r="D65" s="228"/>
      <c r="E65" s="156"/>
      <c r="F65" s="153"/>
      <c r="G65" s="153"/>
      <c r="H65" s="153"/>
      <c r="I65" s="228"/>
      <c r="J65" s="156"/>
      <c r="K65" s="153"/>
      <c r="L65" s="153"/>
      <c r="M65" s="156"/>
    </row>
    <row r="66" spans="2:13">
      <c r="B66" s="414"/>
      <c r="C66" s="415"/>
      <c r="D66" s="228"/>
      <c r="E66" s="156"/>
      <c r="F66" s="153"/>
      <c r="G66" s="153"/>
      <c r="H66" s="153"/>
      <c r="I66" s="228"/>
      <c r="J66" s="156"/>
      <c r="K66" s="153"/>
      <c r="L66" s="153"/>
      <c r="M66" s="156"/>
    </row>
    <row r="67" spans="2:13">
      <c r="B67" s="414"/>
      <c r="C67" s="415"/>
      <c r="D67" s="228"/>
      <c r="E67" s="156"/>
      <c r="F67" s="153"/>
      <c r="G67" s="153"/>
      <c r="H67" s="153"/>
      <c r="I67" s="228"/>
      <c r="J67" s="156"/>
      <c r="K67" s="153"/>
      <c r="L67" s="153"/>
      <c r="M67" s="156"/>
    </row>
    <row r="68" spans="2:13">
      <c r="B68" s="414"/>
      <c r="C68" s="415"/>
      <c r="D68" s="228"/>
      <c r="E68" s="156"/>
      <c r="F68" s="153"/>
      <c r="G68" s="153"/>
      <c r="H68" s="153"/>
      <c r="I68" s="228"/>
      <c r="J68" s="156"/>
      <c r="K68" s="153"/>
      <c r="L68" s="153"/>
      <c r="M68" s="156"/>
    </row>
    <row r="69" spans="2:13">
      <c r="B69" s="414"/>
      <c r="C69" s="415"/>
      <c r="D69" s="228"/>
      <c r="E69" s="156"/>
      <c r="F69" s="153"/>
      <c r="G69" s="153"/>
      <c r="H69" s="153"/>
      <c r="I69" s="228"/>
      <c r="J69" s="156"/>
      <c r="K69" s="153"/>
      <c r="L69" s="153"/>
      <c r="M69" s="156"/>
    </row>
    <row r="70" spans="2:13">
      <c r="B70" s="414"/>
      <c r="C70" s="415"/>
      <c r="D70" s="228"/>
      <c r="E70" s="156"/>
      <c r="F70" s="153"/>
      <c r="G70" s="153"/>
      <c r="H70" s="153"/>
      <c r="I70" s="228"/>
      <c r="J70" s="156"/>
      <c r="K70" s="153"/>
      <c r="L70" s="153"/>
      <c r="M70" s="156"/>
    </row>
    <row r="71" spans="2:13">
      <c r="B71" s="414"/>
      <c r="C71" s="415"/>
      <c r="D71" s="228"/>
      <c r="E71" s="156"/>
      <c r="F71" s="153"/>
      <c r="G71" s="153"/>
      <c r="H71" s="153"/>
      <c r="I71" s="228"/>
      <c r="J71" s="156"/>
      <c r="K71" s="153"/>
      <c r="L71" s="153"/>
      <c r="M71" s="156"/>
    </row>
    <row r="72" spans="2:13">
      <c r="B72" s="414"/>
      <c r="C72" s="415"/>
      <c r="D72" s="228"/>
      <c r="E72" s="156"/>
      <c r="F72" s="153"/>
      <c r="G72" s="153"/>
      <c r="H72" s="153"/>
      <c r="I72" s="228"/>
      <c r="J72" s="156"/>
      <c r="K72" s="153"/>
      <c r="L72" s="153"/>
      <c r="M72" s="156"/>
    </row>
    <row r="73" spans="2:13">
      <c r="B73" s="416"/>
      <c r="C73" s="417"/>
      <c r="D73" s="229"/>
      <c r="E73" s="215"/>
      <c r="F73" s="214"/>
      <c r="G73" s="214"/>
      <c r="H73" s="214"/>
      <c r="I73" s="229"/>
      <c r="J73" s="215"/>
      <c r="K73" s="214"/>
      <c r="L73" s="214"/>
      <c r="M73" s="215"/>
    </row>
    <row r="74" spans="2:13" ht="40.5">
      <c r="B74" s="336" t="s">
        <v>714</v>
      </c>
      <c r="C74" s="422" t="s">
        <v>356</v>
      </c>
      <c r="D74" s="423"/>
      <c r="E74" s="423"/>
      <c r="F74" s="423"/>
      <c r="G74" s="423"/>
      <c r="H74" s="424"/>
      <c r="I74" s="296" t="s">
        <v>761</v>
      </c>
      <c r="J74" s="336" t="s">
        <v>18</v>
      </c>
      <c r="K74" s="336" t="s">
        <v>19</v>
      </c>
      <c r="L74" s="336" t="s">
        <v>20</v>
      </c>
      <c r="M74" s="322" t="s">
        <v>21</v>
      </c>
    </row>
    <row r="75" spans="2:13" ht="21" customHeight="1">
      <c r="B75" s="129" t="s">
        <v>734</v>
      </c>
      <c r="C75" s="427" t="str">
        <f>VLOOKUP(B75,ИСХОДНИК!A:P,3,FALSE())</f>
        <v>Универсальная прокладка DN 15-25. Мультипак 10 шт.</v>
      </c>
      <c r="D75" s="427"/>
      <c r="E75" s="427"/>
      <c r="F75" s="427"/>
      <c r="G75" s="427"/>
      <c r="H75" s="427"/>
      <c r="I75" s="132">
        <v>7</v>
      </c>
      <c r="J75" s="132" t="str">
        <f>VLOOKUP(B75,ИСХОДНИК!A:P,15,FALSE())</f>
        <v>U6 PL40R</v>
      </c>
      <c r="K75" s="236">
        <f>VLOOKUP(B75,ИСХОДНИК!A:P,13,FALSE())</f>
        <v>12</v>
      </c>
      <c r="L75" s="236">
        <f>VLOOKUP(B75,ИСХОДНИК!A:P,14,FALSE())</f>
        <v>14.399999999999999</v>
      </c>
      <c r="M75" s="137" t="str">
        <f>IF(VLOOKUP(B75,ИСХОДНИК!A:R,18,FALSE())=1,ИСХОДНИК!$T$2,IF(VLOOKUP(B75,ИСХОДНИК!A:R,18,FALSE())=2,ИСХОДНИК!$T$4,IF(VLOOKUP(B57,ИСХОДНИК!A:R,18,FALSE())=3,ИСХОДНИК!$T$5)))</f>
        <v>◑</v>
      </c>
    </row>
    <row r="76" spans="2:13" ht="21" customHeight="1">
      <c r="B76" s="129" t="s">
        <v>736</v>
      </c>
      <c r="C76" s="427" t="str">
        <f>VLOOKUP(B76,ИСХОДНИК!A:P,3,FALSE())</f>
        <v>Универсальная прокладка DN 32-40. Мультипак 10 шт.</v>
      </c>
      <c r="D76" s="427"/>
      <c r="E76" s="427"/>
      <c r="F76" s="427"/>
      <c r="G76" s="427"/>
      <c r="H76" s="427"/>
      <c r="I76" s="132">
        <v>7</v>
      </c>
      <c r="J76" s="132" t="str">
        <f>VLOOKUP(B76,ИСХОДНИК!A:P,15,FALSE())</f>
        <v>U6 PL40R</v>
      </c>
      <c r="K76" s="236">
        <f>VLOOKUP(B76,ИСХОДНИК!A:P,13,FALSE())</f>
        <v>15</v>
      </c>
      <c r="L76" s="236">
        <f>VLOOKUP(B76,ИСХОДНИК!A:P,14,FALSE())</f>
        <v>18</v>
      </c>
      <c r="M76" s="137" t="str">
        <f>IF(VLOOKUP(B76,ИСХОДНИК!A:R,18,FALSE())=1,ИСХОДНИК!$T$2,IF(VLOOKUP(B76,ИСХОДНИК!A:R,18,FALSE())=2,ИСХОДНИК!$T$4,IF(VLOOKUP(B58,ИСХОДНИК!A:R,18,FALSE())=3,ИСХОДНИК!$T$5)))</f>
        <v>◑</v>
      </c>
    </row>
    <row r="77" spans="2:13" ht="21" customHeight="1">
      <c r="B77" s="129" t="s">
        <v>737</v>
      </c>
      <c r="C77" s="427" t="str">
        <f>VLOOKUP(B77,ИСХОДНИК!A:P,3,FALSE())</f>
        <v>Универсальная прокладка DN 50. Мультипак 10 шт.</v>
      </c>
      <c r="D77" s="427"/>
      <c r="E77" s="427"/>
      <c r="F77" s="427"/>
      <c r="G77" s="427"/>
      <c r="H77" s="427"/>
      <c r="I77" s="132">
        <v>7</v>
      </c>
      <c r="J77" s="132" t="str">
        <f>VLOOKUP(B77,ИСХОДНИК!A:P,15,FALSE())</f>
        <v>U6 PL40R</v>
      </c>
      <c r="K77" s="236">
        <f>VLOOKUP(B77,ИСХОДНИК!A:P,13,FALSE())</f>
        <v>24</v>
      </c>
      <c r="L77" s="236">
        <f>VLOOKUP(B77,ИСХОДНИК!A:P,14,FALSE())</f>
        <v>28.799999999999997</v>
      </c>
      <c r="M77" s="137" t="str">
        <f>IF(VLOOKUP(B77,ИСХОДНИК!A:R,18,FALSE())=1,ИСХОДНИК!$T$2,IF(VLOOKUP(B77,ИСХОДНИК!A:R,18,FALSE())=2,ИСХОДНИК!$T$4,IF(VLOOKUP(B59,ИСХОДНИК!A:R,18,FALSE())=3,ИСХОДНИК!$T$5)))</f>
        <v>◑</v>
      </c>
    </row>
    <row r="78" spans="2:13" ht="21" customHeight="1">
      <c r="B78" s="129" t="s">
        <v>738</v>
      </c>
      <c r="C78" s="427" t="str">
        <f>VLOOKUP(B78,ИСХОДНИК!A:P,3,FALSE())</f>
        <v>Универсальная прокладка DN 65. Мультипак 10 шт.</v>
      </c>
      <c r="D78" s="427"/>
      <c r="E78" s="427"/>
      <c r="F78" s="427"/>
      <c r="G78" s="427"/>
      <c r="H78" s="427"/>
      <c r="I78" s="132">
        <v>7</v>
      </c>
      <c r="J78" s="132" t="str">
        <f>VLOOKUP(B78,ИСХОДНИК!A:P,15,FALSE())</f>
        <v>U6 PL40R</v>
      </c>
      <c r="K78" s="236">
        <f>VLOOKUP(B78,ИСХОДНИК!A:P,13,FALSE())</f>
        <v>30</v>
      </c>
      <c r="L78" s="236">
        <f>VLOOKUP(B78,ИСХОДНИК!A:P,14,FALSE())</f>
        <v>36</v>
      </c>
      <c r="M78" s="137" t="str">
        <f>IF(VLOOKUP(B78,ИСХОДНИК!A:R,18,FALSE())=1,ИСХОДНИК!$T$2,IF(VLOOKUP(B78,ИСХОДНИК!A:R,18,FALSE())=2,ИСХОДНИК!$T$4,IF(VLOOKUP(B60,ИСХОДНИК!A:R,18,FALSE())=3,ИСХОДНИК!$T$5)))</f>
        <v>◑</v>
      </c>
    </row>
    <row r="79" spans="2:13" ht="21" customHeight="1">
      <c r="B79" s="129" t="s">
        <v>739</v>
      </c>
      <c r="C79" s="427" t="str">
        <f>VLOOKUP(B79,ИСХОДНИК!A:P,3,FALSE())</f>
        <v>Универсальная прокладка DN 80. Мультипак 10 шт.</v>
      </c>
      <c r="D79" s="427"/>
      <c r="E79" s="427"/>
      <c r="F79" s="427"/>
      <c r="G79" s="427"/>
      <c r="H79" s="427"/>
      <c r="I79" s="132">
        <v>7</v>
      </c>
      <c r="J79" s="132" t="str">
        <f>VLOOKUP(B79,ИСХОДНИК!A:P,15,FALSE())</f>
        <v>U6 PL40R</v>
      </c>
      <c r="K79" s="236">
        <f>VLOOKUP(B79,ИСХОДНИК!A:P,13,FALSE())</f>
        <v>45</v>
      </c>
      <c r="L79" s="236">
        <f>VLOOKUP(B79,ИСХОДНИК!A:P,14,FALSE())</f>
        <v>54</v>
      </c>
      <c r="M79" s="137" t="str">
        <f>IF(VLOOKUP(B79,ИСХОДНИК!A:R,18,FALSE())=1,ИСХОДНИК!$T$2,IF(VLOOKUP(B79,ИСХОДНИК!A:R,18,FALSE())=2,ИСХОДНИК!$T$4,IF(VLOOKUP(#REF!,ИСХОДНИК!A:R,18,FALSE())=3,ИСХОДНИК!$T$5)))</f>
        <v>◑</v>
      </c>
    </row>
    <row r="80" spans="2:13" ht="21" customHeight="1">
      <c r="B80" s="129" t="s">
        <v>740</v>
      </c>
      <c r="C80" s="427" t="str">
        <f>VLOOKUP(B80,ИСХОДНИК!A:P,3,FALSE())</f>
        <v>Универсальная прокладка DN 100. Мультипак 10 шт.</v>
      </c>
      <c r="D80" s="427"/>
      <c r="E80" s="427"/>
      <c r="F80" s="427"/>
      <c r="G80" s="427"/>
      <c r="H80" s="427"/>
      <c r="I80" s="132">
        <v>7</v>
      </c>
      <c r="J80" s="132" t="str">
        <f>VLOOKUP(B80,ИСХОДНИК!A:P,15,FALSE())</f>
        <v>U6 PL40R</v>
      </c>
      <c r="K80" s="236">
        <f>VLOOKUP(B80,ИСХОДНИК!A:P,13,FALSE())</f>
        <v>60</v>
      </c>
      <c r="L80" s="236">
        <f>VLOOKUP(B80,ИСХОДНИК!A:P,14,FALSE())</f>
        <v>72</v>
      </c>
      <c r="M80" s="137" t="str">
        <f>IF(VLOOKUP(B80,ИСХОДНИК!A:R,18,FALSE())=1,ИСХОДНИК!$T$2,IF(VLOOKUP(B80,ИСХОДНИК!A:R,18,FALSE())=2,ИСХОДНИК!$T$4,IF(VLOOKUP(B61,ИСХОДНИК!A:R,18,FALSE())=3,ИСХОДНИК!$T$5)))</f>
        <v>◑</v>
      </c>
    </row>
    <row r="81" spans="2:13" ht="21" customHeight="1">
      <c r="B81" s="129" t="s">
        <v>741</v>
      </c>
      <c r="C81" s="427" t="str">
        <f>VLOOKUP(B81,ИСХОДНИК!A:P,3,FALSE())</f>
        <v>Универсальная прокладка DN 125. Мультипак 10 шт.</v>
      </c>
      <c r="D81" s="427"/>
      <c r="E81" s="427"/>
      <c r="F81" s="427"/>
      <c r="G81" s="427"/>
      <c r="H81" s="427"/>
      <c r="I81" s="132">
        <v>7</v>
      </c>
      <c r="J81" s="132" t="str">
        <f>VLOOKUP(B81,ИСХОДНИК!A:P,15,FALSE())</f>
        <v>U6 PL40R</v>
      </c>
      <c r="K81" s="236">
        <f>VLOOKUP(B81,ИСХОДНИК!A:P,13,FALSE())</f>
        <v>105</v>
      </c>
      <c r="L81" s="236">
        <f>VLOOKUP(B81,ИСХОДНИК!A:P,14,FALSE())</f>
        <v>126</v>
      </c>
      <c r="M81" s="137" t="str">
        <f>IF(VLOOKUP(B81,ИСХОДНИК!A:R,18,FALSE())=1,ИСХОДНИК!$T$2,IF(VLOOKUP(B81,ИСХОДНИК!A:R,18,FALSE())=2,ИСХОДНИК!$T$4,IF(VLOOKUP(B62,ИСХОДНИК!A:R,18,FALSE())=3,ИСХОДНИК!$T$5)))</f>
        <v>◑</v>
      </c>
    </row>
    <row r="82" spans="2:13" ht="21" customHeight="1">
      <c r="B82" s="129" t="s">
        <v>742</v>
      </c>
      <c r="C82" s="427" t="str">
        <f>VLOOKUP(B82,ИСХОДНИК!A:P,3,FALSE())</f>
        <v>Универсальная прокладка DN 150. Мультипак 10 шт.</v>
      </c>
      <c r="D82" s="427"/>
      <c r="E82" s="427"/>
      <c r="F82" s="427"/>
      <c r="G82" s="427"/>
      <c r="H82" s="427"/>
      <c r="I82" s="132">
        <v>7</v>
      </c>
      <c r="J82" s="132" t="str">
        <f>VLOOKUP(B82,ИСХОДНИК!A:P,15,FALSE())</f>
        <v>U6 PL40R</v>
      </c>
      <c r="K82" s="236">
        <f>VLOOKUP(B82,ИСХОДНИК!A:P,13,FALSE())</f>
        <v>159</v>
      </c>
      <c r="L82" s="236">
        <f>VLOOKUP(B82,ИСХОДНИК!A:P,14,FALSE())</f>
        <v>190.79999999999998</v>
      </c>
      <c r="M82" s="137" t="str">
        <f>IF(VLOOKUP(B82,ИСХОДНИК!A:R,18,FALSE())=1,ИСХОДНИК!$T$2,IF(VLOOKUP(B82,ИСХОДНИК!A:R,18,FALSE())=2,ИСХОДНИК!$T$4,IF(VLOOKUP(B63,ИСХОДНИК!A:R,18,FALSE())=3,ИСХОДНИК!$T$5)))</f>
        <v>◑</v>
      </c>
    </row>
    <row r="83" spans="2:13" ht="21" customHeight="1">
      <c r="B83" s="129" t="s">
        <v>743</v>
      </c>
      <c r="C83" s="427" t="str">
        <f>VLOOKUP(B83,ИСХОДНИК!A:P,3,FALSE())</f>
        <v>Универсальная прокладка DN 200. Мультипак 10 шт.</v>
      </c>
      <c r="D83" s="427"/>
      <c r="E83" s="427"/>
      <c r="F83" s="427"/>
      <c r="G83" s="427"/>
      <c r="H83" s="427"/>
      <c r="I83" s="132">
        <v>7</v>
      </c>
      <c r="J83" s="132" t="str">
        <f>VLOOKUP(B83,ИСХОДНИК!A:P,15,FALSE())</f>
        <v>U6 PL40R</v>
      </c>
      <c r="K83" s="236">
        <f>VLOOKUP(B83,ИСХОДНИК!A:P,13,FALSE())</f>
        <v>235</v>
      </c>
      <c r="L83" s="236">
        <f>VLOOKUP(B83,ИСХОДНИК!A:P,14,FALSE())</f>
        <v>282</v>
      </c>
      <c r="M83" s="137" t="str">
        <f>IF(VLOOKUP(B83,ИСХОДНИК!A:R,18,FALSE())=1,ИСХОДНИК!$T$2,IF(VLOOKUP(B83,ИСХОДНИК!A:R,18,FALSE())=2,ИСХОДНИК!$T$4,IF(VLOOKUP(B64,ИСХОДНИК!A:R,18,FALSE())=3,ИСХОДНИК!$T$5)))</f>
        <v>◑</v>
      </c>
    </row>
    <row r="84" spans="2:13" ht="21" customHeight="1">
      <c r="B84" s="129" t="s">
        <v>744</v>
      </c>
      <c r="C84" s="427" t="str">
        <f>VLOOKUP(B84,ИСХОДНИК!A:P,3,FALSE())</f>
        <v>Универсальная прокладка DN 250. Мультипак 10 шт.</v>
      </c>
      <c r="D84" s="427"/>
      <c r="E84" s="427"/>
      <c r="F84" s="427"/>
      <c r="G84" s="427"/>
      <c r="H84" s="427"/>
      <c r="I84" s="132">
        <v>7</v>
      </c>
      <c r="J84" s="132" t="str">
        <f>VLOOKUP(B84,ИСХОДНИК!A:P,15,FALSE())</f>
        <v>U6 PL40R</v>
      </c>
      <c r="K84" s="236">
        <f>VLOOKUP(B84,ИСХОДНИК!A:P,13,FALSE())</f>
        <v>350</v>
      </c>
      <c r="L84" s="236">
        <f>VLOOKUP(B84,ИСХОДНИК!A:P,14,FALSE())</f>
        <v>420</v>
      </c>
      <c r="M84" s="137" t="str">
        <f>IF(VLOOKUP(B84,ИСХОДНИК!A:R,18,FALSE())=1,ИСХОДНИК!$T$2,IF(VLOOKUP(B84,ИСХОДНИК!A:R,18,FALSE())=2,ИСХОДНИК!$T$4,IF(VLOOKUP(B65,ИСХОДНИК!A:R,18,FALSE())=3,ИСХОДНИК!$T$5)))</f>
        <v>◑</v>
      </c>
    </row>
    <row r="85" spans="2:13" ht="21" customHeight="1">
      <c r="B85" s="129" t="s">
        <v>745</v>
      </c>
      <c r="C85" s="427" t="str">
        <f>VLOOKUP(B85,ИСХОДНИК!A:P,3,FALSE())</f>
        <v>Универсальная прокладка DN 300. Мультипак 10 шт.</v>
      </c>
      <c r="D85" s="427"/>
      <c r="E85" s="427"/>
      <c r="F85" s="427"/>
      <c r="G85" s="427"/>
      <c r="H85" s="427"/>
      <c r="I85" s="132">
        <v>7</v>
      </c>
      <c r="J85" s="132" t="str">
        <f>VLOOKUP(B85,ИСХОДНИК!A:P,15,FALSE())</f>
        <v>U6 PL40R</v>
      </c>
      <c r="K85" s="236">
        <f>VLOOKUP(B85,ИСХОДНИК!A:P,13,FALSE())</f>
        <v>470</v>
      </c>
      <c r="L85" s="236">
        <f>VLOOKUP(B85,ИСХОДНИК!A:P,14,FALSE())</f>
        <v>564</v>
      </c>
      <c r="M85" s="137" t="str">
        <f>IF(VLOOKUP(B85,ИСХОДНИК!A:R,18,FALSE())=1,ИСХОДНИК!$T$2,IF(VLOOKUP(B85,ИСХОДНИК!A:R,18,FALSE())=2,ИСХОДНИК!$T$4,IF(VLOOKUP(B66,ИСХОДНИК!A:R,18,FALSE())=3,ИСХОДНИК!$T$5)))</f>
        <v>◑</v>
      </c>
    </row>
    <row r="86" spans="2:13">
      <c r="B86" s="425"/>
      <c r="C86" s="425"/>
      <c r="D86" s="425"/>
      <c r="E86" s="425"/>
      <c r="F86" s="425"/>
      <c r="G86" s="425"/>
      <c r="H86" s="425"/>
      <c r="I86" s="425"/>
      <c r="J86" s="425"/>
      <c r="K86" s="425"/>
      <c r="L86" s="425"/>
      <c r="M86" s="426"/>
    </row>
    <row r="87" spans="2:13" ht="18" customHeight="1">
      <c r="B87" s="129" t="s">
        <v>748</v>
      </c>
      <c r="C87" s="427" t="str">
        <f>VLOOKUP(B87,ИСХОДНИК!A:P,3,FALSE())</f>
        <v>Комплект сальникового уплотнения DN 15-25.  Мультипак: 10 комплектов.</v>
      </c>
      <c r="D87" s="427"/>
      <c r="E87" s="427"/>
      <c r="F87" s="427"/>
      <c r="G87" s="427"/>
      <c r="H87" s="427"/>
      <c r="I87" s="132" t="s">
        <v>1608</v>
      </c>
      <c r="J87" s="132" t="str">
        <f>VLOOKUP(B87,ИСХОДНИК!A:P,15,FALSE())</f>
        <v>U6 PL40R</v>
      </c>
      <c r="K87" s="236">
        <f>VLOOKUP(B87,ИСХОДНИК!A:P,13,FALSE())</f>
        <v>150</v>
      </c>
      <c r="L87" s="236">
        <f>VLOOKUP(B87,ИСХОДНИК!A:P,14,FALSE())</f>
        <v>180</v>
      </c>
      <c r="M87" s="137" t="str">
        <f>IF(VLOOKUP(B87,ИСХОДНИК!A:R,18,FALSE())=1,ИСХОДНИК!$T$2,IF(VLOOKUP(B87,ИСХОДНИК!A:R,18,FALSE())=2,ИСХОДНИК!$T$4,IF(VLOOKUP(B66,ИСХОДНИК!A:R,18,FALSE())=3,ИСХОДНИК!$T$5)))</f>
        <v>◑</v>
      </c>
    </row>
    <row r="88" spans="2:13" ht="18" customHeight="1">
      <c r="B88" s="129" t="s">
        <v>753</v>
      </c>
      <c r="C88" s="427" t="str">
        <f>VLOOKUP(B88,ИСХОДНИК!A:P,3,FALSE())</f>
        <v>Комплект сальникового уплотнения DN 32-50. Мультипак: 10 комплектов.</v>
      </c>
      <c r="D88" s="427"/>
      <c r="E88" s="427"/>
      <c r="F88" s="427"/>
      <c r="G88" s="427"/>
      <c r="H88" s="427"/>
      <c r="I88" s="132" t="s">
        <v>1608</v>
      </c>
      <c r="J88" s="132" t="str">
        <f>VLOOKUP(B88,ИСХОДНИК!A:P,15,FALSE())</f>
        <v>U6 PL40R</v>
      </c>
      <c r="K88" s="236">
        <f>VLOOKUP(B88,ИСХОДНИК!A:P,13,FALSE())</f>
        <v>255</v>
      </c>
      <c r="L88" s="236">
        <f>VLOOKUP(B88,ИСХОДНИК!A:P,14,FALSE())</f>
        <v>306</v>
      </c>
      <c r="M88" s="137" t="str">
        <f>IF(VLOOKUP(B88,ИСХОДНИК!A:R,18,FALSE())=1,ИСХОДНИК!$T$2,IF(VLOOKUP(B88,ИСХОДНИК!A:R,18,FALSE())=2,ИСХОДНИК!$T$4,IF(VLOOKUP(B67,ИСХОДНИК!A:R,18,FALSE())=3,ИСХОДНИК!$T$5)))</f>
        <v>◑</v>
      </c>
    </row>
    <row r="89" spans="2:13" ht="18" customHeight="1">
      <c r="B89" s="129" t="s">
        <v>754</v>
      </c>
      <c r="C89" s="427" t="str">
        <f>VLOOKUP(B89,ИСХОДНИК!A:P,3,FALSE())</f>
        <v>Комплект сальникового уплотнения DN 65. Мультипак: 10 комплектов.</v>
      </c>
      <c r="D89" s="427"/>
      <c r="E89" s="427"/>
      <c r="F89" s="427"/>
      <c r="G89" s="427"/>
      <c r="H89" s="427"/>
      <c r="I89" s="132" t="s">
        <v>1608</v>
      </c>
      <c r="J89" s="132" t="str">
        <f>VLOOKUP(B89,ИСХОДНИК!A:P,15,FALSE())</f>
        <v>U6 PL40R</v>
      </c>
      <c r="K89" s="236">
        <f>VLOOKUP(B89,ИСХОДНИК!A:P,13,FALSE())</f>
        <v>499</v>
      </c>
      <c r="L89" s="236">
        <f>VLOOKUP(B89,ИСХОДНИК!A:P,14,FALSE())</f>
        <v>598.79999999999995</v>
      </c>
      <c r="M89" s="137" t="str">
        <f>IF(VLOOKUP(B89,ИСХОДНИК!A:R,18,FALSE())=1,ИСХОДНИК!$T$2,IF(VLOOKUP(B89,ИСХОДНИК!A:R,18,FALSE())=2,ИСХОДНИК!$T$4,IF(VLOOKUP(B68,ИСХОДНИК!A:R,18,FALSE())=3,ИСХОДНИК!$T$5)))</f>
        <v>◑</v>
      </c>
    </row>
    <row r="90" spans="2:13" ht="18" customHeight="1">
      <c r="B90" s="129" t="s">
        <v>755</v>
      </c>
      <c r="C90" s="427" t="str">
        <f>VLOOKUP(B90,ИСХОДНИК!A:P,3,FALSE())</f>
        <v>Комплект сальникового уплотнения DN 80.  Мультипак: 10 комплектов.</v>
      </c>
      <c r="D90" s="427"/>
      <c r="E90" s="427"/>
      <c r="F90" s="427"/>
      <c r="G90" s="427"/>
      <c r="H90" s="427"/>
      <c r="I90" s="132" t="s">
        <v>1608</v>
      </c>
      <c r="J90" s="132" t="str">
        <f>VLOOKUP(B90,ИСХОДНИК!A:P,15,FALSE())</f>
        <v>U6 PL40R</v>
      </c>
      <c r="K90" s="236">
        <f>VLOOKUP(B90,ИСХОДНИК!A:P,13,FALSE())</f>
        <v>580</v>
      </c>
      <c r="L90" s="236">
        <f>VLOOKUP(B90,ИСХОДНИК!A:P,14,FALSE())</f>
        <v>696</v>
      </c>
      <c r="M90" s="137" t="str">
        <f>IF(VLOOKUP(B90,ИСХОДНИК!A:R,18,FALSE())=1,ИСХОДНИК!$T$2,IF(VLOOKUP(B90,ИСХОДНИК!A:R,18,FALSE())=2,ИСХОДНИК!$T$4,IF(VLOOKUP(B69,ИСХОДНИК!A:R,18,FALSE())=3,ИСХОДНИК!$T$5)))</f>
        <v>◑</v>
      </c>
    </row>
    <row r="91" spans="2:13" ht="18" customHeight="1">
      <c r="B91" s="129" t="s">
        <v>756</v>
      </c>
      <c r="C91" s="427" t="str">
        <f>VLOOKUP(B91,ИСХОДНИК!A:P,3,FALSE())</f>
        <v>Комплект сальникового уплотнения DN 100-150.Мультипак: 5 комплектов.</v>
      </c>
      <c r="D91" s="427"/>
      <c r="E91" s="427"/>
      <c r="F91" s="427"/>
      <c r="G91" s="427"/>
      <c r="H91" s="427"/>
      <c r="I91" s="132" t="s">
        <v>1608</v>
      </c>
      <c r="J91" s="132" t="str">
        <f>VLOOKUP(B91,ИСХОДНИК!A:P,15,FALSE())</f>
        <v>U6 PL40R</v>
      </c>
      <c r="K91" s="236">
        <f>VLOOKUP(B91,ИСХОДНИК!A:P,13,FALSE())</f>
        <v>480</v>
      </c>
      <c r="L91" s="236">
        <f>VLOOKUP(B91,ИСХОДНИК!A:P,14,FALSE())</f>
        <v>576</v>
      </c>
      <c r="M91" s="137" t="str">
        <f>IF(VLOOKUP(B91,ИСХОДНИК!A:R,18,FALSE())=1,ИСХОДНИК!$T$2,IF(VLOOKUP(B91,ИСХОДНИК!A:R,18,FALSE())=2,ИСХОДНИК!$T$4,IF(VLOOKUP(B70,ИСХОДНИК!A:R,18,FALSE())=3,ИСХОДНИК!$T$5)))</f>
        <v>◑</v>
      </c>
    </row>
    <row r="92" spans="2:13" ht="18" customHeight="1">
      <c r="B92" s="129" t="s">
        <v>757</v>
      </c>
      <c r="C92" s="427" t="str">
        <f>VLOOKUP(B92,ИСХОДНИК!A:P,3,FALSE())</f>
        <v xml:space="preserve">Комплект сальникового уплотнения DN 200. </v>
      </c>
      <c r="D92" s="427"/>
      <c r="E92" s="427"/>
      <c r="F92" s="427"/>
      <c r="G92" s="427"/>
      <c r="H92" s="427"/>
      <c r="I92" s="132" t="s">
        <v>1608</v>
      </c>
      <c r="J92" s="132" t="str">
        <f>VLOOKUP(B92,ИСХОДНИК!A:P,15,FALSE())</f>
        <v>U6 PL40R</v>
      </c>
      <c r="K92" s="236">
        <f>VLOOKUP(B92,ИСХОДНИК!A:P,13,FALSE())</f>
        <v>350</v>
      </c>
      <c r="L92" s="236">
        <f>VLOOKUP(B92,ИСХОДНИК!A:P,14,FALSE())</f>
        <v>420</v>
      </c>
      <c r="M92" s="137" t="str">
        <f>IF(VLOOKUP(B92,ИСХОДНИК!A:R,18,FALSE())=1,ИСХОДНИК!$T$2,IF(VLOOKUP(B92,ИСХОДНИК!A:R,18,FALSE())=2,ИСХОДНИК!$T$4,IF(VLOOKUP(B71,ИСХОДНИК!A:R,18,FALSE())=3,ИСХОДНИК!$T$5)))</f>
        <v>◑</v>
      </c>
    </row>
    <row r="93" spans="2:13">
      <c r="J93" s="132"/>
      <c r="K93" s="236"/>
      <c r="L93" s="236"/>
      <c r="M93" s="132"/>
    </row>
    <row r="94" spans="2:13" ht="15.75" customHeight="1">
      <c r="B94" s="129" t="s">
        <v>1006</v>
      </c>
      <c r="C94" s="421" t="str">
        <f>VLOOKUP(B94,ИСХОДНИК!A:P,3,FALSE())</f>
        <v>Ремонтный комплект для SVA 15-25. Мультипак 5 комплектов</v>
      </c>
      <c r="D94" s="421"/>
      <c r="E94" s="421"/>
      <c r="F94" s="421"/>
      <c r="G94" s="421"/>
      <c r="H94" s="421"/>
      <c r="I94" s="132" t="s">
        <v>1609</v>
      </c>
      <c r="J94" s="132" t="str">
        <f>VLOOKUP(B94,ИСХОДНИК!A:P,15,FALSE())</f>
        <v>U6 PL40R</v>
      </c>
      <c r="K94" s="236">
        <f>VLOOKUP(B94,ИСХОДНИК!A:P,13,FALSE())</f>
        <v>65</v>
      </c>
      <c r="L94" s="236">
        <f>VLOOKUP(B94,ИСХОДНИК!A:P,14,FALSE())</f>
        <v>78</v>
      </c>
      <c r="M94" s="137" t="str">
        <f>IF(VLOOKUP(B94,ИСХОДНИК!A:R,18,FALSE())=1,ИСХОДНИК!$T$2,IF(VLOOKUP(B94,ИСХОДНИК!A:R,18,FALSE())=2,ИСХОДНИК!$T$4,IF(VLOOKUP(B73,ИСХОДНИК!A:R,18,FALSE())=3,ИСХОДНИК!$T$5)))</f>
        <v>◑</v>
      </c>
    </row>
    <row r="95" spans="2:13" ht="15.75" customHeight="1">
      <c r="B95" s="129" t="s">
        <v>1007</v>
      </c>
      <c r="C95" s="421" t="str">
        <f>VLOOKUP(B95,ИСХОДНИК!A:P,3,FALSE())</f>
        <v>Ремонтный комплект для SVA 32-40. Мультипак 5 комплектов</v>
      </c>
      <c r="D95" s="421"/>
      <c r="E95" s="421"/>
      <c r="F95" s="421"/>
      <c r="G95" s="421"/>
      <c r="H95" s="421"/>
      <c r="I95" s="132" t="s">
        <v>1609</v>
      </c>
      <c r="J95" s="132" t="str">
        <f>VLOOKUP(B95,ИСХОДНИК!A:P,15,FALSE())</f>
        <v>U6 PL40R</v>
      </c>
      <c r="K95" s="236">
        <f>VLOOKUP(B95,ИСХОДНИК!A:P,13,FALSE())</f>
        <v>115</v>
      </c>
      <c r="L95" s="236">
        <f>VLOOKUP(B95,ИСХОДНИК!A:P,14,FALSE())</f>
        <v>138</v>
      </c>
      <c r="M95" s="328" t="str">
        <f>IF(VLOOKUP(B95,ИСХОДНИК!A:R,18,FALSE())=1,ИСХОДНИК!$T$2,IF(VLOOKUP(B95,ИСХОДНИК!A:R,18,FALSE())=2,ИСХОДНИК!$T$4,IF(VLOOKUP(B53,ИСХОДНИК!A:R,18,FALSE())=3,ИСХОДНИК!$T$5)))</f>
        <v>○</v>
      </c>
    </row>
    <row r="96" spans="2:13" ht="15.75" customHeight="1">
      <c r="B96" s="129" t="s">
        <v>1008</v>
      </c>
      <c r="C96" s="421" t="str">
        <f>VLOOKUP(B96,ИСХОДНИК!A:P,3,FALSE())</f>
        <v>Ремонтный комплект для SVA 50</v>
      </c>
      <c r="D96" s="421"/>
      <c r="E96" s="421"/>
      <c r="F96" s="421"/>
      <c r="G96" s="421"/>
      <c r="H96" s="421"/>
      <c r="I96" s="132" t="s">
        <v>1609</v>
      </c>
      <c r="J96" s="132" t="str">
        <f>VLOOKUP(B96,ИСХОДНИК!A:P,15,FALSE())</f>
        <v>U6 PL40R</v>
      </c>
      <c r="K96" s="236">
        <f>VLOOKUP(B96,ИСХОДНИК!A:P,13,FALSE())</f>
        <v>38</v>
      </c>
      <c r="L96" s="236">
        <f>VLOOKUP(B96,ИСХОДНИК!A:P,14,FALSE())</f>
        <v>45.6</v>
      </c>
      <c r="M96" s="328" t="str">
        <f>IF(VLOOKUP(B96,ИСХОДНИК!A:R,18,FALSE())=1,ИСХОДНИК!$T$2,IF(VLOOKUP(B96,ИСХОДНИК!A:R,18,FALSE())=2,ИСХОДНИК!$T$4,IF(VLOOKUP(B96,ИСХОДНИК!A:R,18,FALSE())=3,ИСХОДНИК!$T$5)))</f>
        <v>○</v>
      </c>
    </row>
    <row r="97" spans="2:13" ht="15.75" customHeight="1">
      <c r="B97" s="129" t="s">
        <v>1009</v>
      </c>
      <c r="C97" s="421" t="str">
        <f>VLOOKUP(B97,ИСХОДНИК!A:P,3,FALSE())</f>
        <v>Ремонтный комплект для SVA 65</v>
      </c>
      <c r="D97" s="421"/>
      <c r="E97" s="421"/>
      <c r="F97" s="421"/>
      <c r="G97" s="421"/>
      <c r="H97" s="421"/>
      <c r="I97" s="132" t="s">
        <v>1609</v>
      </c>
      <c r="J97" s="132" t="str">
        <f>VLOOKUP(B97,ИСХОДНИК!A:P,15,FALSE())</f>
        <v>U6 PL40R</v>
      </c>
      <c r="K97" s="236">
        <f>VLOOKUP(B97,ИСХОДНИК!A:P,13,FALSE())</f>
        <v>45</v>
      </c>
      <c r="L97" s="236">
        <f>VLOOKUP(B97,ИСХОДНИК!A:P,14,FALSE())</f>
        <v>54</v>
      </c>
      <c r="M97" s="328" t="str">
        <f>IF(VLOOKUP(B97,ИСХОДНИК!A:R,18,FALSE())=1,ИСХОДНИК!$T$2,IF(VLOOKUP(B97,ИСХОДНИК!A:R,18,FALSE())=2,ИСХОДНИК!$T$4,IF(VLOOKUP(B97,ИСХОДНИК!A:R,18,FALSE())=3,ИСХОДНИК!$T$5)))</f>
        <v>○</v>
      </c>
    </row>
    <row r="98" spans="2:13" ht="15.75" customHeight="1">
      <c r="B98" s="129" t="s">
        <v>1010</v>
      </c>
      <c r="C98" s="421" t="str">
        <f>VLOOKUP(B98,ИСХОДНИК!A:P,3,FALSE())</f>
        <v>Ремонтный комплект для SVA 80</v>
      </c>
      <c r="D98" s="421"/>
      <c r="E98" s="421"/>
      <c r="F98" s="421"/>
      <c r="G98" s="421"/>
      <c r="H98" s="421"/>
      <c r="I98" s="132" t="s">
        <v>1609</v>
      </c>
      <c r="J98" s="132" t="str">
        <f>VLOOKUP(B98,ИСХОДНИК!A:P,15,FALSE())</f>
        <v>U6 PL40R</v>
      </c>
      <c r="K98" s="236">
        <f>VLOOKUP(B98,ИСХОДНИК!A:P,13,FALSE())</f>
        <v>52</v>
      </c>
      <c r="L98" s="236">
        <f>VLOOKUP(B98,ИСХОДНИК!A:P,14,FALSE())</f>
        <v>62.4</v>
      </c>
      <c r="M98" s="137" t="str">
        <f>IF(VLOOKUP(B98,ИСХОДНИК!A:R,18,FALSE())=1,ИСХОДНИК!$T$2,IF(VLOOKUP(B98,ИСХОДНИК!A:R,18,FALSE())=2,ИСХОДНИК!$T$4,IF(VLOOKUP(B98,ИСХОДНИК!A:R,18,FALSE())=3,ИСХОДНИК!$T$5)))</f>
        <v>◑</v>
      </c>
    </row>
    <row r="99" spans="2:13" ht="15.75" customHeight="1">
      <c r="B99" s="129" t="s">
        <v>1011</v>
      </c>
      <c r="C99" s="421" t="str">
        <f>VLOOKUP(B99,ИСХОДНИК!A:P,3,FALSE())</f>
        <v>Ремонтный комплект для SVA 100</v>
      </c>
      <c r="D99" s="421"/>
      <c r="E99" s="421"/>
      <c r="F99" s="421"/>
      <c r="G99" s="421"/>
      <c r="H99" s="421"/>
      <c r="I99" s="132" t="s">
        <v>1609</v>
      </c>
      <c r="J99" s="132" t="str">
        <f>VLOOKUP(B99,ИСХОДНИК!A:P,15,FALSE())</f>
        <v>U6 PL40R</v>
      </c>
      <c r="K99" s="236">
        <f>VLOOKUP(B99,ИСХОДНИК!A:P,13,FALSE())</f>
        <v>85</v>
      </c>
      <c r="L99" s="236">
        <f>VLOOKUP(B99,ИСХОДНИК!A:P,14,FALSE())</f>
        <v>102</v>
      </c>
      <c r="M99" s="328" t="str">
        <f>IF(VLOOKUP(B99,ИСХОДНИК!A:R,18,FALSE())=1,ИСХОДНИК!$T$2,IF(VLOOKUP(B99,ИСХОДНИК!A:R,18,FALSE())=2,ИСХОДНИК!$T$4,IF(VLOOKUP(B99,ИСХОДНИК!A:R,18,FALSE())=3,ИСХОДНИК!$T$5)))</f>
        <v>○</v>
      </c>
    </row>
    <row r="100" spans="2:13" ht="15.75" customHeight="1">
      <c r="B100" s="129" t="s">
        <v>1012</v>
      </c>
      <c r="C100" s="421" t="str">
        <f>VLOOKUP(B100,ИСХОДНИК!A:P,3,FALSE())</f>
        <v>Ремонтный комплект для SVA 125</v>
      </c>
      <c r="D100" s="421"/>
      <c r="E100" s="421"/>
      <c r="F100" s="421"/>
      <c r="G100" s="421"/>
      <c r="H100" s="421"/>
      <c r="I100" s="132" t="s">
        <v>1609</v>
      </c>
      <c r="J100" s="132" t="str">
        <f>VLOOKUP(B100,ИСХОДНИК!A:P,15,FALSE())</f>
        <v>U6 PL40R</v>
      </c>
      <c r="K100" s="236">
        <f>VLOOKUP(B100,ИСХОДНИК!A:P,13,FALSE())</f>
        <v>135</v>
      </c>
      <c r="L100" s="236">
        <f>VLOOKUP(B100,ИСХОДНИК!A:P,14,FALSE())</f>
        <v>162</v>
      </c>
      <c r="M100" s="328" t="str">
        <f>IF(VLOOKUP(B100,ИСХОДНИК!A:R,18,FALSE())=1,ИСХОДНИК!$T$2,IF(VLOOKUP(B100,ИСХОДНИК!A:R,18,FALSE())=2,ИСХОДНИК!$T$4,IF(VLOOKUP(B100,ИСХОДНИК!A:R,18,FALSE())=3,ИСХОДНИК!$T$5)))</f>
        <v>○</v>
      </c>
    </row>
    <row r="101" spans="2:13" ht="15.75" customHeight="1">
      <c r="B101" s="129" t="s">
        <v>1013</v>
      </c>
      <c r="C101" s="421" t="str">
        <f>VLOOKUP(B101,ИСХОДНИК!A:P,3,FALSE())</f>
        <v>Ремонтный комплект для SVA 150</v>
      </c>
      <c r="D101" s="421"/>
      <c r="E101" s="421"/>
      <c r="F101" s="421"/>
      <c r="G101" s="421"/>
      <c r="H101" s="421"/>
      <c r="I101" s="132" t="s">
        <v>1609</v>
      </c>
      <c r="J101" s="132" t="str">
        <f>VLOOKUP(B101,ИСХОДНИК!A:P,15,FALSE())</f>
        <v>U6 PL40R</v>
      </c>
      <c r="K101" s="236">
        <f>VLOOKUP(B101,ИСХОДНИК!A:P,13,FALSE())</f>
        <v>195</v>
      </c>
      <c r="L101" s="236">
        <f>VLOOKUP(B101,ИСХОДНИК!A:P,14,FALSE())</f>
        <v>234</v>
      </c>
      <c r="M101" s="328" t="str">
        <f>IF(VLOOKUP(B101,ИСХОДНИК!A:R,18,FALSE())=1,ИСХОДНИК!$T$2,IF(VLOOKUP(B101,ИСХОДНИК!A:R,18,FALSE())=2,ИСХОДНИК!$T$4,IF(VLOOKUP(B101,ИСХОДНИК!A:R,18,FALSE())=3,ИСХОДНИК!$T$5)))</f>
        <v>○</v>
      </c>
    </row>
    <row r="102" spans="2:13" ht="15.75" customHeight="1">
      <c r="B102" s="129" t="s">
        <v>1014</v>
      </c>
      <c r="C102" s="421" t="str">
        <f>VLOOKUP(B102,ИСХОДНИК!A:P,3,FALSE())</f>
        <v>Ремонтный комплект для SVA 200</v>
      </c>
      <c r="D102" s="421"/>
      <c r="E102" s="421"/>
      <c r="F102" s="421"/>
      <c r="G102" s="421"/>
      <c r="H102" s="421"/>
      <c r="I102" s="132" t="s">
        <v>1609</v>
      </c>
      <c r="J102" s="132" t="str">
        <f>VLOOKUP(B102,ИСХОДНИК!A:P,15,FALSE())</f>
        <v>U6 PL40R</v>
      </c>
      <c r="K102" s="236">
        <f>VLOOKUP(B102,ИСХОДНИК!A:P,13,FALSE())</f>
        <v>350</v>
      </c>
      <c r="L102" s="236">
        <f>VLOOKUP(B102,ИСХОДНИК!A:P,14,FALSE())</f>
        <v>420</v>
      </c>
      <c r="M102" s="328" t="str">
        <f>IF(VLOOKUP(B102,ИСХОДНИК!A:R,18,FALSE())=1,ИСХОДНИК!$T$2,IF(VLOOKUP(B102,ИСХОДНИК!A:R,18,FALSE())=2,ИСХОДНИК!$T$4,IF(VLOOKUP(B102,ИСХОДНИК!A:R,18,FALSE())=3,ИСХОДНИК!$T$5)))</f>
        <v>○</v>
      </c>
    </row>
    <row r="103" spans="2:13" ht="15.75" customHeight="1">
      <c r="B103" s="129" t="s">
        <v>1015</v>
      </c>
      <c r="C103" s="421" t="str">
        <f>VLOOKUP(B103,ИСХОДНИК!A:P,3,FALSE())</f>
        <v>Ремонтный комплект для SVA 250</v>
      </c>
      <c r="D103" s="421"/>
      <c r="E103" s="421"/>
      <c r="F103" s="421"/>
      <c r="G103" s="421"/>
      <c r="H103" s="421"/>
      <c r="I103" s="132" t="s">
        <v>1609</v>
      </c>
      <c r="J103" s="132" t="str">
        <f>VLOOKUP(B103,ИСХОДНИК!A:P,15,FALSE())</f>
        <v>U6 PL40R</v>
      </c>
      <c r="K103" s="236">
        <f>VLOOKUP(B103,ИСХОДНИК!A:P,13,FALSE())</f>
        <v>560</v>
      </c>
      <c r="L103" s="236">
        <f>VLOOKUP(B103,ИСХОДНИК!A:P,14,FALSE())</f>
        <v>672</v>
      </c>
      <c r="M103" s="328" t="str">
        <f>IF(VLOOKUP(B103,ИСХОДНИК!A:R,18,FALSE())=1,ИСХОДНИК!$T$2,IF(VLOOKUP(B103,ИСХОДНИК!A:R,18,FALSE())=2,ИСХОДНИК!$T$4,IF(VLOOKUP(B103,ИСХОДНИК!A:R,18,FALSE())=3,ИСХОДНИК!$T$5)))</f>
        <v>○</v>
      </c>
    </row>
    <row r="104" spans="2:13" ht="15.75" customHeight="1">
      <c r="B104" s="129" t="s">
        <v>1016</v>
      </c>
      <c r="C104" s="421" t="str">
        <f>VLOOKUP(B104,ИСХОДНИК!A:P,3,FALSE())</f>
        <v>Ремонтный комплект для SVA 300</v>
      </c>
      <c r="D104" s="421"/>
      <c r="E104" s="421"/>
      <c r="F104" s="421"/>
      <c r="G104" s="421"/>
      <c r="H104" s="421"/>
      <c r="I104" s="132" t="s">
        <v>1609</v>
      </c>
      <c r="J104" s="132" t="str">
        <f>VLOOKUP(B104,ИСХОДНИК!A:P,15,FALSE())</f>
        <v>U6 PL40R</v>
      </c>
      <c r="K104" s="236">
        <f>VLOOKUP(B104,ИСХОДНИК!A:P,13,FALSE())</f>
        <v>870</v>
      </c>
      <c r="L104" s="236">
        <f>VLOOKUP(B104,ИСХОДНИК!A:P,14,FALSE())</f>
        <v>1044</v>
      </c>
      <c r="M104" s="328" t="str">
        <f>IF(VLOOKUP(B104,ИСХОДНИК!A:R,18,FALSE())=1,ИСХОДНИК!$T$2,IF(VLOOKUP(B104,ИСХОДНИК!A:R,18,FALSE())=2,ИСХОДНИК!$T$4,IF(VLOOKUP(B104,ИСХОДНИК!A:R,18,FALSE())=3,ИСХОДНИК!$T$5)))</f>
        <v>○</v>
      </c>
    </row>
    <row r="105" spans="2:13" ht="15.75" customHeight="1">
      <c r="B105" s="129" t="s">
        <v>1017</v>
      </c>
      <c r="C105" s="421" t="str">
        <f>VLOOKUP(B105,ИСХОДНИК!A:P,3,FALSE())</f>
        <v>Ремонтный комплект для SVA 350</v>
      </c>
      <c r="D105" s="421"/>
      <c r="E105" s="421"/>
      <c r="F105" s="421"/>
      <c r="G105" s="421"/>
      <c r="H105" s="421"/>
      <c r="I105" s="132" t="s">
        <v>1609</v>
      </c>
      <c r="J105" s="132" t="str">
        <f>VLOOKUP(B105,ИСХОДНИК!A:P,15,FALSE())</f>
        <v>U6 PL40R</v>
      </c>
      <c r="K105" s="236">
        <f>VLOOKUP(B105,ИСХОДНИК!A:P,13,FALSE())</f>
        <v>1300</v>
      </c>
      <c r="L105" s="236">
        <f>VLOOKUP(B105,ИСХОДНИК!A:P,14,FALSE())</f>
        <v>1560</v>
      </c>
      <c r="M105" s="328" t="str">
        <f>IF(VLOOKUP(B105,ИСХОДНИК!A:R,18,FALSE())=1,ИСХОДНИК!$T$2,IF(VLOOKUP(B105,ИСХОДНИК!A:R,18,FALSE())=2,ИСХОДНИК!$T$4,IF(VLOOKUP(B105,ИСХОДНИК!A:R,18,FALSE())=3,ИСХОДНИК!$T$5)))</f>
        <v>○</v>
      </c>
    </row>
    <row r="106" spans="2:13">
      <c r="J106" s="132"/>
      <c r="K106" s="236"/>
      <c r="L106" s="236"/>
      <c r="M106" s="132"/>
    </row>
    <row r="107" spans="2:13" ht="18" customHeight="1">
      <c r="B107" s="129" t="s">
        <v>1610</v>
      </c>
      <c r="C107" s="418" t="str">
        <f>VLOOKUP(B107,ИСХОДНИК!A:P,3,FALSE())</f>
        <v>Колпачок с прокладкой для SVA, SCA, REG (DN 15-25).</v>
      </c>
      <c r="D107" s="419"/>
      <c r="E107" s="419"/>
      <c r="F107" s="419"/>
      <c r="G107" s="419"/>
      <c r="H107" s="420"/>
      <c r="I107" s="132">
        <v>14</v>
      </c>
      <c r="J107" s="132" t="str">
        <f>VLOOKUP(B107,ИСХОДНИК!A:P,15,FALSE())</f>
        <v>U6 PL40R</v>
      </c>
      <c r="K107" s="236">
        <f>VLOOKUP(B107,ИСХОДНИК!A:P,13,FALSE())</f>
        <v>11</v>
      </c>
      <c r="L107" s="236">
        <f>VLOOKUP(B107,ИСХОДНИК!A:P,14,FALSE())</f>
        <v>13.2</v>
      </c>
      <c r="M107" s="137" t="str">
        <f>IF(VLOOKUP(B107,ИСХОДНИК!A:R,18,FALSE())=1,ИСХОДНИК!$T$2,IF(VLOOKUP(B107,ИСХОДНИК!A:R,18,FALSE())=2,ИСХОДНИК!$T$4,IF(VLOOKUP(B107,ИСХОДНИК!A:R,18,FALSE())=3,ИСХОДНИК!$T$5)))</f>
        <v>◑</v>
      </c>
    </row>
    <row r="108" spans="2:13" ht="18" customHeight="1">
      <c r="B108" s="129" t="s">
        <v>1611</v>
      </c>
      <c r="C108" s="418" t="str">
        <f>VLOOKUP(B108,ИСХОДНИК!A:P,3,FALSE())</f>
        <v xml:space="preserve">Колпачок с прокладкой для SVA, SCA, REG (DN 32-50). </v>
      </c>
      <c r="D108" s="419"/>
      <c r="E108" s="419"/>
      <c r="F108" s="419"/>
      <c r="G108" s="419"/>
      <c r="H108" s="420"/>
      <c r="I108" s="132">
        <v>14</v>
      </c>
      <c r="J108" s="132" t="str">
        <f>VLOOKUP(B108,ИСХОДНИК!A:P,15,FALSE())</f>
        <v>U6 PL40R</v>
      </c>
      <c r="K108" s="236">
        <f>VLOOKUP(B108,ИСХОДНИК!A:P,13,FALSE())</f>
        <v>19</v>
      </c>
      <c r="L108" s="236">
        <f>VLOOKUP(B108,ИСХОДНИК!A:P,14,FALSE())</f>
        <v>22.8</v>
      </c>
      <c r="M108" s="137" t="str">
        <f>IF(VLOOKUP(B108,ИСХОДНИК!A:R,18,FALSE())=1,ИСХОДНИК!$T$2,IF(VLOOKUP(B108,ИСХОДНИК!A:R,18,FALSE())=2,ИСХОДНИК!$T$4,IF(VLOOKUP(B108,ИСХОДНИК!A:R,18,FALSE())=3,ИСХОДНИК!$T$5)))</f>
        <v>◑</v>
      </c>
    </row>
    <row r="109" spans="2:13" ht="18" customHeight="1">
      <c r="B109" s="129" t="s">
        <v>1613</v>
      </c>
      <c r="C109" s="418" t="str">
        <f>VLOOKUP(B109,ИСХОДНИК!A:P,3,FALSE())</f>
        <v>Колпачок с прокладкой для SVA, SCA, REG (DN 65)</v>
      </c>
      <c r="D109" s="419"/>
      <c r="E109" s="419"/>
      <c r="F109" s="419"/>
      <c r="G109" s="419"/>
      <c r="H109" s="420"/>
      <c r="I109" s="132">
        <v>14</v>
      </c>
      <c r="J109" s="132" t="str">
        <f>VLOOKUP(B109,ИСХОДНИК!A:P,15,FALSE())</f>
        <v>U6 PL40R</v>
      </c>
      <c r="K109" s="236">
        <f>VLOOKUP(B109,ИСХОДНИК!A:P,13,FALSE())</f>
        <v>21</v>
      </c>
      <c r="L109" s="236">
        <f>VLOOKUP(B109,ИСХОДНИК!A:P,14,FALSE())</f>
        <v>25.2</v>
      </c>
      <c r="M109" s="137" t="str">
        <f>IF(VLOOKUP(B109,ИСХОДНИК!A:R,18,FALSE())=1,ИСХОДНИК!$T$2,IF(VLOOKUP(B109,ИСХОДНИК!A:R,18,FALSE())=2,ИСХОДНИК!$T$4,IF(VLOOKUP(B109,ИСХОДНИК!A:R,18,FALSE())=3,ИСХОДНИК!$T$5)))</f>
        <v>◑</v>
      </c>
    </row>
    <row r="110" spans="2:13" ht="18" customHeight="1">
      <c r="B110" s="129" t="s">
        <v>1614</v>
      </c>
      <c r="C110" s="418" t="str">
        <f>VLOOKUP(B110,ИСХОДНИК!A:P,3,FALSE())</f>
        <v>Колпачок с прокладкой для SVA, SCA (DN 80-100)</v>
      </c>
      <c r="D110" s="419"/>
      <c r="E110" s="419"/>
      <c r="F110" s="419"/>
      <c r="G110" s="419"/>
      <c r="H110" s="420"/>
      <c r="I110" s="132">
        <v>14</v>
      </c>
      <c r="J110" s="132" t="str">
        <f>VLOOKUP(B110,ИСХОДНИК!A:P,15,FALSE())</f>
        <v>U6 PL40R</v>
      </c>
      <c r="K110" s="236">
        <f>VLOOKUP(B110,ИСХОДНИК!A:P,13,FALSE())</f>
        <v>33</v>
      </c>
      <c r="L110" s="236">
        <f>VLOOKUP(B110,ИСХОДНИК!A:P,14,FALSE())</f>
        <v>39.6</v>
      </c>
      <c r="M110" s="137" t="str">
        <f>IF(VLOOKUP(B110,ИСХОДНИК!A:R,18,FALSE())=1,ИСХОДНИК!$T$2,IF(VLOOKUP(B110,ИСХОДНИК!A:R,18,FALSE())=2,ИСХОДНИК!$T$4,IF(VLOOKUP(B110,ИСХОДНИК!A:R,18,FALSE())=3,ИСХОДНИК!$T$5)))</f>
        <v>◑</v>
      </c>
    </row>
    <row r="111" spans="2:13" ht="18" customHeight="1">
      <c r="B111" s="129" t="s">
        <v>1615</v>
      </c>
      <c r="C111" s="418" t="str">
        <f>VLOOKUP(B111,ИСХОДНИК!A:P,3,FALSE())</f>
        <v>Колпачок с прокладкой для SVA, SCA (DN 125-150)</v>
      </c>
      <c r="D111" s="419"/>
      <c r="E111" s="419"/>
      <c r="F111" s="419"/>
      <c r="G111" s="419"/>
      <c r="H111" s="420"/>
      <c r="I111" s="132">
        <v>14</v>
      </c>
      <c r="J111" s="132" t="str">
        <f>VLOOKUP(B111,ИСХОДНИК!A:P,15,FALSE())</f>
        <v>U6 PL40R</v>
      </c>
      <c r="K111" s="236">
        <f>VLOOKUP(B111,ИСХОДНИК!A:P,13,FALSE())</f>
        <v>49</v>
      </c>
      <c r="L111" s="236">
        <f>VLOOKUP(B111,ИСХОДНИК!A:P,14,FALSE())</f>
        <v>58.8</v>
      </c>
      <c r="M111" s="137" t="str">
        <f>IF(VLOOKUP(B111,ИСХОДНИК!A:R,18,FALSE())=1,ИСХОДНИК!$T$2,IF(VLOOKUP(B111,ИСХОДНИК!A:R,18,FALSE())=2,ИСХОДНИК!$T$4,IF(VLOOKUP(B111,ИСХОДНИК!A:R,18,FALSE())=3,ИСХОДНИК!$T$5)))</f>
        <v>◑</v>
      </c>
    </row>
    <row r="112" spans="2:13" ht="18" customHeight="1">
      <c r="B112" s="129" t="s">
        <v>1616</v>
      </c>
      <c r="C112" s="418" t="str">
        <f>VLOOKUP(B112,ИСХОДНИК!A:P,3,FALSE())</f>
        <v>Колпачок с прокладкой SVA (DN 200-350)</v>
      </c>
      <c r="D112" s="419"/>
      <c r="E112" s="419"/>
      <c r="F112" s="419"/>
      <c r="G112" s="419"/>
      <c r="H112" s="420"/>
      <c r="I112" s="132">
        <v>14</v>
      </c>
      <c r="J112" s="132" t="str">
        <f>VLOOKUP(B112,ИСХОДНИК!A:P,15,FALSE())</f>
        <v>U6 PL40R</v>
      </c>
      <c r="K112" s="236">
        <f>VLOOKUP(B112,ИСХОДНИК!A:P,13,FALSE())</f>
        <v>69</v>
      </c>
      <c r="L112" s="236">
        <f>VLOOKUP(B112,ИСХОДНИК!A:P,14,FALSE())</f>
        <v>82.8</v>
      </c>
      <c r="M112" s="137" t="str">
        <f>IF(VLOOKUP(B112,ИСХОДНИК!A:R,18,FALSE())=1,ИСХОДНИК!$T$2,IF(VLOOKUP(B112,ИСХОДНИК!A:R,18,FALSE())=2,ИСХОДНИК!$T$4,IF(VLOOKUP(B112,ИСХОДНИК!A:R,18,FALSE())=3,ИСХОДНИК!$T$5)))</f>
        <v>◑</v>
      </c>
    </row>
    <row r="113" spans="2:13">
      <c r="J113" s="132"/>
      <c r="K113" s="236"/>
      <c r="L113" s="236" t="e">
        <f>VLOOKUP(B113,ИСХОДНИК!A:P,14,FALSE())</f>
        <v>#N/A</v>
      </c>
      <c r="M113" s="132"/>
    </row>
    <row r="114" spans="2:13" ht="16.5" customHeight="1">
      <c r="B114" s="129" t="s">
        <v>1621</v>
      </c>
      <c r="C114" s="418" t="str">
        <f>VLOOKUP(B114,ИСХОДНИК!A:P,3,FALSE())</f>
        <v>Маховик (60 мм) для клапанов SVA, REG, SCA DN 15-25</v>
      </c>
      <c r="D114" s="419"/>
      <c r="E114" s="419"/>
      <c r="F114" s="419"/>
      <c r="G114" s="419"/>
      <c r="H114" s="420"/>
      <c r="I114" s="132">
        <v>15</v>
      </c>
      <c r="J114" s="132" t="str">
        <f>VLOOKUP(B114,ИСХОДНИК!A:P,15,FALSE())</f>
        <v>U6 PL40R</v>
      </c>
      <c r="K114" s="236">
        <f>VLOOKUP(B114,ИСХОДНИК!A:P,13,FALSE())</f>
        <v>29</v>
      </c>
      <c r="L114" s="236">
        <f>VLOOKUP(B114,ИСХОДНИК!A:P,14,FALSE())</f>
        <v>34.799999999999997</v>
      </c>
      <c r="M114" s="328" t="str">
        <f>IF(VLOOKUP(B114,ИСХОДНИК!A:R,18,FALSE())=1,ИСХОДНИК!$T$2,IF(VLOOKUP(B114,ИСХОДНИК!A:R,18,FALSE())=2,ИСХОДНИК!$T$4,IF(VLOOKUP(B114,ИСХОДНИК!A:R,18,FALSE())=3,ИСХОДНИК!$T$5)))</f>
        <v>○</v>
      </c>
    </row>
    <row r="115" spans="2:13" ht="16.5" customHeight="1">
      <c r="B115" s="129" t="s">
        <v>1622</v>
      </c>
      <c r="C115" s="418" t="str">
        <f>VLOOKUP(B115,ИСХОДНИК!A:P,3,FALSE())</f>
        <v>Маховик (80 мм) для клапанов SVA, REG, SCA DN 32-40</v>
      </c>
      <c r="D115" s="419"/>
      <c r="E115" s="419"/>
      <c r="F115" s="419"/>
      <c r="G115" s="419"/>
      <c r="H115" s="420"/>
      <c r="I115" s="132">
        <v>15</v>
      </c>
      <c r="J115" s="132" t="str">
        <f>VLOOKUP(B115,ИСХОДНИК!A:P,15,FALSE())</f>
        <v>U6 PL40R</v>
      </c>
      <c r="K115" s="236">
        <f>VLOOKUP(B115,ИСХОДНИК!A:P,13,FALSE())</f>
        <v>39</v>
      </c>
      <c r="L115" s="236">
        <f>VLOOKUP(B115,ИСХОДНИК!A:P,14,FALSE())</f>
        <v>46.8</v>
      </c>
      <c r="M115" s="328" t="str">
        <f>IF(VLOOKUP(B115,ИСХОДНИК!A:R,18,FALSE())=1,ИСХОДНИК!$T$2,IF(VLOOKUP(B115,ИСХОДНИК!A:R,18,FALSE())=2,ИСХОДНИК!$T$4,IF(VLOOKUP(B115,ИСХОДНИК!A:R,18,FALSE())=3,ИСХОДНИК!$T$5)))</f>
        <v>○</v>
      </c>
    </row>
    <row r="116" spans="2:13" ht="16.5" customHeight="1">
      <c r="B116" s="129" t="s">
        <v>1623</v>
      </c>
      <c r="C116" s="418" t="str">
        <f>VLOOKUP(B116,ИСХОДНИК!A:P,3,FALSE())</f>
        <v>Маховик (100 мм) для клапанов SVA, REG, SCA DN 50</v>
      </c>
      <c r="D116" s="419"/>
      <c r="E116" s="419"/>
      <c r="F116" s="419"/>
      <c r="G116" s="419"/>
      <c r="H116" s="420"/>
      <c r="I116" s="132">
        <v>15</v>
      </c>
      <c r="J116" s="132" t="str">
        <f>VLOOKUP(B116,ИСХОДНИК!A:P,15,FALSE())</f>
        <v>U6 PL40R</v>
      </c>
      <c r="K116" s="236">
        <f>VLOOKUP(B116,ИСХОДНИК!A:P,13,FALSE())</f>
        <v>49</v>
      </c>
      <c r="L116" s="236">
        <f>VLOOKUP(B116,ИСХОДНИК!A:P,14,FALSE())</f>
        <v>58.8</v>
      </c>
      <c r="M116" s="328" t="str">
        <f>IF(VLOOKUP(B116,ИСХОДНИК!A:R,18,FALSE())=1,ИСХОДНИК!$T$2,IF(VLOOKUP(B116,ИСХОДНИК!A:R,18,FALSE())=2,ИСХОДНИК!$T$4,IF(VLOOKUP(B116,ИСХОДНИК!A:R,18,FALSE())=3,ИСХОДНИК!$T$5)))</f>
        <v>○</v>
      </c>
    </row>
    <row r="117" spans="2:13" ht="16.5" customHeight="1">
      <c r="B117" s="129" t="s">
        <v>1624</v>
      </c>
      <c r="C117" s="418" t="str">
        <f>VLOOKUP(B117,ИСХОДНИК!A:P,3,FALSE())</f>
        <v>Маховик (120 мм) для клапанов SVA, REG, SCA DN 65</v>
      </c>
      <c r="D117" s="419"/>
      <c r="E117" s="419"/>
      <c r="F117" s="419"/>
      <c r="G117" s="419"/>
      <c r="H117" s="420"/>
      <c r="I117" s="132">
        <v>15</v>
      </c>
      <c r="J117" s="132" t="str">
        <f>VLOOKUP(B117,ИСХОДНИК!A:P,15,FALSE())</f>
        <v>U6 PL40R</v>
      </c>
      <c r="K117" s="236">
        <f>VLOOKUP(B117,ИСХОДНИК!A:P,13,FALSE())</f>
        <v>59</v>
      </c>
      <c r="L117" s="236">
        <f>VLOOKUP(B117,ИСХОДНИК!A:P,14,FALSE())</f>
        <v>70.8</v>
      </c>
      <c r="M117" s="328" t="str">
        <f>IF(VLOOKUP(B117,ИСХОДНИК!A:R,18,FALSE())=1,ИСХОДНИК!$T$2,IF(VLOOKUP(B117,ИСХОДНИК!A:R,18,FALSE())=2,ИСХОДНИК!$T$4,IF(VLOOKUP(B117,ИСХОДНИК!A:R,18,FALSE())=3,ИСХОДНИК!$T$5)))</f>
        <v>○</v>
      </c>
    </row>
    <row r="118" spans="2:13" ht="16.5" customHeight="1">
      <c r="B118" s="129" t="s">
        <v>1625</v>
      </c>
      <c r="C118" s="418" t="str">
        <f>VLOOKUP(B118,ИСХОДНИК!A:P,3,FALSE())</f>
        <v>Маховик (160 мм) для клапанов SVA, SCA DN 80</v>
      </c>
      <c r="D118" s="419"/>
      <c r="E118" s="419"/>
      <c r="F118" s="419"/>
      <c r="G118" s="419"/>
      <c r="H118" s="420"/>
      <c r="I118" s="132">
        <v>15</v>
      </c>
      <c r="J118" s="132" t="str">
        <f>VLOOKUP(B118,ИСХОДНИК!A:P,15,FALSE())</f>
        <v>U6 PL40R</v>
      </c>
      <c r="K118" s="236">
        <f>VLOOKUP(B118,ИСХОДНИК!A:P,13,FALSE())</f>
        <v>75</v>
      </c>
      <c r="L118" s="236">
        <f>VLOOKUP(B118,ИСХОДНИК!A:P,14,FALSE())</f>
        <v>90</v>
      </c>
      <c r="M118" s="328" t="str">
        <f>IF(VLOOKUP(B118,ИСХОДНИК!A:R,18,FALSE())=1,ИСХОДНИК!$T$2,IF(VLOOKUP(B118,ИСХОДНИК!A:R,18,FALSE())=2,ИСХОДНИК!$T$4,IF(VLOOKUP(B118,ИСХОДНИК!A:R,18,FALSE())=3,ИСХОДНИК!$T$5)))</f>
        <v>○</v>
      </c>
    </row>
    <row r="119" spans="2:13" ht="16.5" customHeight="1">
      <c r="B119" s="129" t="s">
        <v>1626</v>
      </c>
      <c r="C119" s="418" t="str">
        <f>VLOOKUP(B119,ИСХОДНИК!A:P,3,FALSE())</f>
        <v>Маховик (180 мм) для клапанов SVA, SCA DN 100</v>
      </c>
      <c r="D119" s="419"/>
      <c r="E119" s="419"/>
      <c r="F119" s="419"/>
      <c r="G119" s="419"/>
      <c r="H119" s="420"/>
      <c r="I119" s="132">
        <v>15</v>
      </c>
      <c r="J119" s="132" t="str">
        <f>VLOOKUP(B119,ИСХОДНИК!A:P,15,FALSE())</f>
        <v>U6 PL40R</v>
      </c>
      <c r="K119" s="236">
        <f>VLOOKUP(B119,ИСХОДНИК!A:P,13,FALSE())</f>
        <v>85</v>
      </c>
      <c r="L119" s="236">
        <f>VLOOKUP(B119,ИСХОДНИК!A:P,14,FALSE())</f>
        <v>102</v>
      </c>
      <c r="M119" s="328" t="str">
        <f>IF(VLOOKUP(B119,ИСХОДНИК!A:R,18,FALSE())=1,ИСХОДНИК!$T$2,IF(VLOOKUP(B119,ИСХОДНИК!A:R,18,FALSE())=2,ИСХОДНИК!$T$4,IF(VLOOKUP(B119,ИСХОДНИК!A:R,18,FALSE())=3,ИСХОДНИК!$T$5)))</f>
        <v>○</v>
      </c>
    </row>
    <row r="120" spans="2:13" ht="16.5" customHeight="1">
      <c r="B120" s="129" t="s">
        <v>1627</v>
      </c>
      <c r="C120" s="418" t="str">
        <f>VLOOKUP(B120,ИСХОДНИК!A:P,3,FALSE())</f>
        <v>Маховик (200 мм) для клапанов SVA, SCA DN 125</v>
      </c>
      <c r="D120" s="419"/>
      <c r="E120" s="419"/>
      <c r="F120" s="419"/>
      <c r="G120" s="419"/>
      <c r="H120" s="420"/>
      <c r="I120" s="132">
        <v>15</v>
      </c>
      <c r="J120" s="132" t="str">
        <f>VLOOKUP(B120,ИСХОДНИК!A:P,15,FALSE())</f>
        <v>U6 PL40R</v>
      </c>
      <c r="K120" s="236">
        <f>VLOOKUP(B120,ИСХОДНИК!A:P,13,FALSE())</f>
        <v>95</v>
      </c>
      <c r="L120" s="236">
        <f>VLOOKUP(B120,ИСХОДНИК!A:P,14,FALSE())</f>
        <v>114</v>
      </c>
      <c r="M120" s="328" t="str">
        <f>IF(VLOOKUP(B120,ИСХОДНИК!A:R,18,FALSE())=1,ИСХОДНИК!$T$2,IF(VLOOKUP(B120,ИСХОДНИК!A:R,18,FALSE())=2,ИСХОДНИК!$T$4,IF(VLOOKUP(B120,ИСХОДНИК!A:R,18,FALSE())=3,ИСХОДНИК!$T$5)))</f>
        <v>○</v>
      </c>
    </row>
    <row r="121" spans="2:13" ht="16.5" customHeight="1">
      <c r="B121" s="129" t="s">
        <v>1628</v>
      </c>
      <c r="C121" s="418" t="str">
        <f>VLOOKUP(B121,ИСХОДНИК!A:P,3,FALSE())</f>
        <v>Маховик (250 мм) для клапанов SVA SCA DN 150</v>
      </c>
      <c r="D121" s="419"/>
      <c r="E121" s="419"/>
      <c r="F121" s="419"/>
      <c r="G121" s="419"/>
      <c r="H121" s="420"/>
      <c r="I121" s="132">
        <v>15</v>
      </c>
      <c r="J121" s="132" t="str">
        <f>VLOOKUP(B121,ИСХОДНИК!A:P,15,FALSE())</f>
        <v>U6 PL40R</v>
      </c>
      <c r="K121" s="236">
        <f>VLOOKUP(B121,ИСХОДНИК!A:P,13,FALSE())</f>
        <v>120</v>
      </c>
      <c r="L121" s="236">
        <f>VLOOKUP(B121,ИСХОДНИК!A:P,14,FALSE())</f>
        <v>144</v>
      </c>
      <c r="M121" s="328" t="str">
        <f>IF(VLOOKUP(B121,ИСХОДНИК!A:R,18,FALSE())=1,ИСХОДНИК!$T$2,IF(VLOOKUP(B121,ИСХОДНИК!A:R,18,FALSE())=2,ИСХОДНИК!$T$4,IF(VLOOKUP(B121,ИСХОДНИК!A:R,18,FALSE())=3,ИСХОДНИК!$T$5)))</f>
        <v>○</v>
      </c>
    </row>
    <row r="122" spans="2:13" ht="16.5" customHeight="1">
      <c r="B122" s="129" t="s">
        <v>1629</v>
      </c>
      <c r="C122" s="418" t="str">
        <f>VLOOKUP(B122,ИСХОДНИК!A:P,3,FALSE())</f>
        <v>Маховик (350 мм) для клапанов SVA DN 200</v>
      </c>
      <c r="D122" s="419"/>
      <c r="E122" s="419"/>
      <c r="F122" s="419"/>
      <c r="G122" s="419"/>
      <c r="H122" s="420"/>
      <c r="I122" s="132">
        <v>15</v>
      </c>
      <c r="J122" s="132" t="str">
        <f>VLOOKUP(B122,ИСХОДНИК!A:P,15,FALSE())</f>
        <v>U6 PL40R</v>
      </c>
      <c r="K122" s="236">
        <f>VLOOKUP(B122,ИСХОДНИК!A:P,13,FALSE())</f>
        <v>165</v>
      </c>
      <c r="L122" s="236">
        <f>VLOOKUP(B122,ИСХОДНИК!A:P,14,FALSE())</f>
        <v>198</v>
      </c>
      <c r="M122" s="328" t="str">
        <f>IF(VLOOKUP(B122,ИСХОДНИК!A:R,18,FALSE())=1,ИСХОДНИК!$T$2,IF(VLOOKUP(B122,ИСХОДНИК!A:R,18,FALSE())=2,ИСХОДНИК!$T$4,IF(VLOOKUP(B122,ИСХОДНИК!A:R,18,FALSE())=3,ИСХОДНИК!$T$5)))</f>
        <v>○</v>
      </c>
    </row>
    <row r="123" spans="2:13" ht="16.5" customHeight="1">
      <c r="B123" s="129" t="s">
        <v>1630</v>
      </c>
      <c r="C123" s="418" t="str">
        <f>VLOOKUP(B123,ИСХОДНИК!A:P,3,FALSE())</f>
        <v>Маховик (400 мм) для клапанов SVA DN 250-350</v>
      </c>
      <c r="D123" s="419"/>
      <c r="E123" s="419"/>
      <c r="F123" s="419"/>
      <c r="G123" s="419"/>
      <c r="H123" s="420"/>
      <c r="I123" s="132">
        <v>15</v>
      </c>
      <c r="J123" s="132" t="str">
        <f>VLOOKUP(B123,ИСХОДНИК!A:P,15,FALSE())</f>
        <v>U6 PL40R</v>
      </c>
      <c r="K123" s="236">
        <f>VLOOKUP(B123,ИСХОДНИК!A:P,13,FALSE())</f>
        <v>185</v>
      </c>
      <c r="L123" s="236">
        <f>VLOOKUP(B123,ИСХОДНИК!A:P,14,FALSE())</f>
        <v>222</v>
      </c>
      <c r="M123" s="328" t="str">
        <f>IF(VLOOKUP(B123,ИСХОДНИК!A:R,18,FALSE())=1,ИСХОДНИК!$T$2,IF(VLOOKUP(B123,ИСХОДНИК!A:R,18,FALSE())=2,ИСХОДНИК!$T$4,IF(VLOOKUP(B123,ИСХОДНИК!A:R,18,FALSE())=3,ИСХОДНИК!$T$5)))</f>
        <v>○</v>
      </c>
    </row>
  </sheetData>
  <autoFilter ref="B11:M57" xr:uid="{00000000-0001-0000-0000-000000000000}"/>
  <mergeCells count="58">
    <mergeCell ref="B59:M59"/>
    <mergeCell ref="O2:T2"/>
    <mergeCell ref="B33:M33"/>
    <mergeCell ref="Q3:R9"/>
    <mergeCell ref="Q10:R10"/>
    <mergeCell ref="S10:T10"/>
    <mergeCell ref="B3:H3"/>
    <mergeCell ref="P10:P11"/>
    <mergeCell ref="O10:O11"/>
    <mergeCell ref="J10:M10"/>
    <mergeCell ref="C85:H85"/>
    <mergeCell ref="C87:H87"/>
    <mergeCell ref="C88:H88"/>
    <mergeCell ref="C89:H89"/>
    <mergeCell ref="C75:H75"/>
    <mergeCell ref="C76:H76"/>
    <mergeCell ref="C77:H77"/>
    <mergeCell ref="C78:H78"/>
    <mergeCell ref="C79:H79"/>
    <mergeCell ref="C80:H80"/>
    <mergeCell ref="C81:H81"/>
    <mergeCell ref="C82:H82"/>
    <mergeCell ref="C83:H83"/>
    <mergeCell ref="C84:H84"/>
    <mergeCell ref="C90:H90"/>
    <mergeCell ref="C91:H91"/>
    <mergeCell ref="C92:H92"/>
    <mergeCell ref="C94:H94"/>
    <mergeCell ref="C95:H95"/>
    <mergeCell ref="C100:H100"/>
    <mergeCell ref="C101:H101"/>
    <mergeCell ref="C102:H102"/>
    <mergeCell ref="C103:H103"/>
    <mergeCell ref="C96:H96"/>
    <mergeCell ref="C97:H97"/>
    <mergeCell ref="C98:H98"/>
    <mergeCell ref="C123:H123"/>
    <mergeCell ref="C114:H114"/>
    <mergeCell ref="C116:H116"/>
    <mergeCell ref="C115:H115"/>
    <mergeCell ref="C117:H117"/>
    <mergeCell ref="C118:H118"/>
    <mergeCell ref="B60:C73"/>
    <mergeCell ref="C119:H119"/>
    <mergeCell ref="C120:H120"/>
    <mergeCell ref="C121:H121"/>
    <mergeCell ref="C122:H122"/>
    <mergeCell ref="C108:H108"/>
    <mergeCell ref="C112:H112"/>
    <mergeCell ref="C111:H111"/>
    <mergeCell ref="C110:H110"/>
    <mergeCell ref="C109:H109"/>
    <mergeCell ref="C104:H104"/>
    <mergeCell ref="C105:H105"/>
    <mergeCell ref="C74:H74"/>
    <mergeCell ref="C107:H107"/>
    <mergeCell ref="B86:M86"/>
    <mergeCell ref="C99:H99"/>
  </mergeCells>
  <phoneticPr fontId="11" type="noConversion"/>
  <conditionalFormatting sqref="K12:L32 K34:L57">
    <cfRule type="containsErrors" dxfId="18" priority="4">
      <formula>ISERROR(K12)</formula>
    </cfRule>
  </conditionalFormatting>
  <conditionalFormatting sqref="K75:K85 K87:K123">
    <cfRule type="containsErrors" dxfId="17" priority="2">
      <formula>ISERROR(K75)</formula>
    </cfRule>
  </conditionalFormatting>
  <conditionalFormatting sqref="L75:L85 L87:L123">
    <cfRule type="containsErrors" dxfId="16" priority="1">
      <formula>ISERROR(L75)</formula>
    </cfRule>
  </conditionalFormatting>
  <hyperlinks>
    <hyperlink ref="B8" r:id="rId1" xr:uid="{00000000-0004-0000-0000-000000000000}"/>
    <hyperlink ref="B9" r:id="rId2" xr:uid="{A819AE43-DB8A-4351-BF97-ABE75F4F3A84}"/>
  </hyperlinks>
  <pageMargins left="0.75" right="0.75" top="1" bottom="1" header="0.511811023622047" footer="0.5"/>
  <pageSetup paperSize="9" orientation="portrait" horizontalDpi="300" verticalDpi="300" r:id="rId3"/>
  <headerFooter>
    <oddFooter>&amp;C&amp;1#&amp;"Calibri,Обычный"&amp;10&amp;K000000Classified as Business</oddFooter>
  </headerFooter>
  <drawing r:id="rId4"/>
  <legacyDrawing r:id="rId5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1D55D2-D925-431E-B3F0-982872E49BA4}">
  <dimension ref="A1:P12"/>
  <sheetViews>
    <sheetView showGridLines="0" zoomScale="140" zoomScaleNormal="140" workbookViewId="0">
      <selection activeCell="K10" sqref="K10:L10"/>
    </sheetView>
  </sheetViews>
  <sheetFormatPr defaultColWidth="9.28515625" defaultRowHeight="12.75"/>
  <cols>
    <col min="1" max="1" width="2.28515625" style="150" customWidth="1"/>
    <col min="2" max="2" width="16.28515625" style="152" customWidth="1"/>
    <col min="3" max="3" width="24.7109375" style="150" customWidth="1"/>
    <col min="4" max="4" width="13.28515625" style="150" hidden="1" customWidth="1"/>
    <col min="5" max="5" width="35.42578125" style="150" customWidth="1"/>
    <col min="6" max="6" width="9.28515625" style="150" customWidth="1"/>
    <col min="7" max="7" width="19.5703125" style="150" customWidth="1"/>
    <col min="8" max="8" width="11.28515625" style="150" customWidth="1"/>
    <col min="9" max="9" width="16.140625" style="150" customWidth="1"/>
    <col min="10" max="10" width="16.85546875" style="150" bestFit="1" customWidth="1"/>
    <col min="11" max="11" width="12.140625" style="150" customWidth="1"/>
    <col min="12" max="12" width="11.28515625" style="150" customWidth="1"/>
    <col min="13" max="13" width="6.7109375" style="150" customWidth="1"/>
    <col min="14" max="16384" width="9.28515625" style="150"/>
  </cols>
  <sheetData>
    <row r="1" spans="1:16" ht="11.25" customHeight="1"/>
    <row r="2" spans="1:16" ht="42" customHeight="1">
      <c r="B2" s="286" t="s">
        <v>974</v>
      </c>
      <c r="C2" s="287"/>
      <c r="D2" s="287"/>
      <c r="E2" s="287"/>
      <c r="F2" s="287"/>
      <c r="G2" s="287"/>
      <c r="H2" s="287"/>
      <c r="I2" s="287"/>
      <c r="J2" s="287"/>
      <c r="K2" s="287"/>
      <c r="L2" s="287"/>
      <c r="M2" s="288"/>
    </row>
    <row r="3" spans="1:16" ht="92.25" customHeight="1">
      <c r="B3" s="439" t="s">
        <v>1557</v>
      </c>
      <c r="C3" s="439"/>
      <c r="D3" s="439"/>
      <c r="E3" s="439"/>
      <c r="F3" s="439"/>
      <c r="G3" s="439"/>
      <c r="H3" s="439"/>
      <c r="I3" s="154"/>
      <c r="J3" s="154"/>
      <c r="K3" s="154"/>
      <c r="L3" s="154"/>
      <c r="M3" s="113"/>
    </row>
    <row r="4" spans="1:16" ht="11.25" customHeight="1">
      <c r="B4" s="114" t="s">
        <v>2</v>
      </c>
      <c r="C4" s="115" t="s">
        <v>3</v>
      </c>
      <c r="D4" s="155"/>
      <c r="E4" s="116"/>
      <c r="F4" s="117"/>
      <c r="G4" s="117"/>
      <c r="H4" s="123"/>
      <c r="I4" s="154"/>
      <c r="J4" s="154"/>
      <c r="K4" s="154"/>
      <c r="L4" s="154"/>
      <c r="M4" s="113"/>
    </row>
    <row r="5" spans="1:16" ht="11.25" customHeight="1">
      <c r="B5" s="119" t="s">
        <v>4</v>
      </c>
      <c r="C5" s="115" t="s">
        <v>5</v>
      </c>
      <c r="D5" s="155"/>
      <c r="E5" s="116"/>
      <c r="F5" s="117"/>
      <c r="G5" s="117"/>
      <c r="H5" s="123"/>
      <c r="I5" s="154"/>
      <c r="J5" s="154"/>
      <c r="K5" s="154"/>
      <c r="L5" s="154"/>
      <c r="M5" s="113"/>
    </row>
    <row r="6" spans="1:16" ht="11.25" customHeight="1">
      <c r="B6" s="120" t="s">
        <v>6</v>
      </c>
      <c r="C6" s="115" t="s">
        <v>7</v>
      </c>
      <c r="D6" s="155"/>
      <c r="E6" s="116"/>
      <c r="F6" s="117"/>
      <c r="G6" s="117"/>
      <c r="H6" s="123"/>
      <c r="I6" s="154"/>
      <c r="J6" s="154"/>
      <c r="K6" s="154"/>
      <c r="L6" s="154"/>
      <c r="M6" s="113"/>
    </row>
    <row r="7" spans="1:16" ht="15" customHeight="1">
      <c r="B7" s="121" t="s">
        <v>8</v>
      </c>
      <c r="C7" s="122"/>
      <c r="D7" s="122"/>
      <c r="E7" s="122"/>
      <c r="F7" s="123"/>
      <c r="G7" s="123"/>
      <c r="H7" s="123"/>
      <c r="I7" s="154"/>
      <c r="J7" s="154"/>
      <c r="K7" s="154"/>
      <c r="L7" s="154"/>
      <c r="M7" s="113"/>
    </row>
    <row r="8" spans="1:16" ht="15" customHeight="1">
      <c r="A8" s="156"/>
      <c r="B8" s="124" t="s">
        <v>336</v>
      </c>
      <c r="C8" s="125"/>
      <c r="D8" s="125"/>
      <c r="E8" s="126"/>
      <c r="F8" s="127"/>
      <c r="G8" s="127"/>
      <c r="H8" s="123"/>
      <c r="I8" s="154"/>
      <c r="J8" s="154"/>
      <c r="K8" s="154"/>
      <c r="L8" s="154"/>
      <c r="M8" s="113"/>
    </row>
    <row r="9" spans="1:16" ht="21.75" customHeight="1">
      <c r="B9" s="157" t="s">
        <v>38</v>
      </c>
      <c r="C9" s="158"/>
      <c r="D9" s="158"/>
      <c r="E9" s="158"/>
      <c r="F9" s="158"/>
      <c r="G9" s="158"/>
      <c r="H9" s="158"/>
      <c r="I9" s="158"/>
      <c r="J9" s="550" t="s">
        <v>1717</v>
      </c>
      <c r="K9" s="550"/>
      <c r="L9" s="550"/>
      <c r="M9" s="551"/>
    </row>
    <row r="10" spans="1:16" ht="37.5" customHeight="1">
      <c r="B10" s="281" t="s">
        <v>10</v>
      </c>
      <c r="C10" s="281" t="s">
        <v>11</v>
      </c>
      <c r="D10" s="281" t="s">
        <v>12</v>
      </c>
      <c r="E10" s="281" t="s">
        <v>13</v>
      </c>
      <c r="F10" s="281" t="s">
        <v>14</v>
      </c>
      <c r="G10" s="281" t="s">
        <v>15</v>
      </c>
      <c r="H10" s="281" t="s">
        <v>16</v>
      </c>
      <c r="I10" s="281" t="s">
        <v>315</v>
      </c>
      <c r="J10" s="281" t="s">
        <v>18</v>
      </c>
      <c r="K10" s="401" t="s">
        <v>19</v>
      </c>
      <c r="L10" s="401" t="s">
        <v>20</v>
      </c>
      <c r="M10" s="282" t="s">
        <v>21</v>
      </c>
    </row>
    <row r="11" spans="1:16" ht="37.5" customHeight="1">
      <c r="B11" s="129" t="s">
        <v>963</v>
      </c>
      <c r="C11" s="130" t="str">
        <f>VLOOKUP(B11,ИСХОДНИК!A:P,5,FALSE())</f>
        <v>SVA-Q 15 D ANG</v>
      </c>
      <c r="D11" s="132" t="str">
        <f>VLOOKUP(B11,ИСХОДНИК!A:P,6,FALSE())</f>
        <v>Угловой</v>
      </c>
      <c r="E11" s="131" t="str">
        <f>VLOOKUP(B11,ИСХОДНИК!A:P,11,FALSE())</f>
        <v>Под сварку встык DIN</v>
      </c>
      <c r="F11" s="132">
        <f>VLOOKUP(B11,ИСХОДНИК!A:P,7,FALSE())</f>
        <v>15</v>
      </c>
      <c r="G11" s="133" t="str">
        <f>VLOOKUP(B11,ИСХОДНИК!A:P,10,FALSE())</f>
        <v>R717, R744 и фреоны</v>
      </c>
      <c r="H11" s="133">
        <f>VLOOKUP(B11,ИСХОДНИК!A:P,8,FALSE())</f>
        <v>52</v>
      </c>
      <c r="I11" s="133" t="str">
        <f>VLOOKUP(B11,ИСХОДНИК!A:P,9,FALSE())</f>
        <v xml:space="preserve"> -60…120</v>
      </c>
      <c r="J11" s="132" t="str">
        <f>VLOOKUP(B11,ИСХОДНИК!A:P,15,FALSE())</f>
        <v>U6 PL40R</v>
      </c>
      <c r="K11" s="136">
        <f>VLOOKUP(B11,ИСХОДНИК!A:P,13,FALSE())</f>
        <v>290</v>
      </c>
      <c r="L11" s="136">
        <f>VLOOKUP(B11,ИСХОДНИК!A:P,14,FALSE())</f>
        <v>348</v>
      </c>
      <c r="M11" s="137" t="str">
        <f>IF(VLOOKUP(B11,ИСХОДНИК!$A:$R,18,FALSE())=1,ИСХОДНИК!$T$2,IF(VLOOKUP(B11,ИСХОДНИК!A:R,18,FALSE())=2,ИСХОДНИК!$T$4,IF(VLOOKUP(B11,ИСХОДНИК!A:R,18,FALSE())=3,ИСХОДНИК!$T$5)))</f>
        <v>◑</v>
      </c>
      <c r="O11" s="159"/>
      <c r="P11" s="159"/>
    </row>
    <row r="12" spans="1:16" ht="35.25" customHeight="1">
      <c r="B12" s="129" t="s">
        <v>964</v>
      </c>
      <c r="C12" s="130" t="str">
        <f>VLOOKUP(B12,ИСХОДНИК!A:P,5,FALSE())</f>
        <v>SVA-Q 20 D ANG</v>
      </c>
      <c r="D12" s="132" t="str">
        <f>VLOOKUP(B12,ИСХОДНИК!A:P,6,FALSE())</f>
        <v>Угловой</v>
      </c>
      <c r="E12" s="131" t="str">
        <f>VLOOKUP(B12,ИСХОДНИК!A:P,11,FALSE())</f>
        <v>Под сварку встык DIN</v>
      </c>
      <c r="F12" s="132">
        <f>VLOOKUP(B12,ИСХОДНИК!A:P,7,FALSE())</f>
        <v>20</v>
      </c>
      <c r="G12" s="133" t="str">
        <f>VLOOKUP(B12,ИСХОДНИК!A:P,10,FALSE())</f>
        <v>R717, R744 и фреоны</v>
      </c>
      <c r="H12" s="133">
        <f>VLOOKUP(B12,ИСХОДНИК!A:P,8,FALSE())</f>
        <v>52</v>
      </c>
      <c r="I12" s="133" t="str">
        <f>VLOOKUP(B12,ИСХОДНИК!A:P,9,FALSE())</f>
        <v xml:space="preserve"> -60…120</v>
      </c>
      <c r="J12" s="132" t="str">
        <f>VLOOKUP(B12,ИСХОДНИК!A:P,15,FALSE())</f>
        <v>U6 PL40R</v>
      </c>
      <c r="K12" s="136">
        <f>VLOOKUP(B12,ИСХОДНИК!A:P,13,FALSE())</f>
        <v>315</v>
      </c>
      <c r="L12" s="136">
        <f>VLOOKUP(B12,ИСХОДНИК!A:P,14,FALSE())</f>
        <v>378</v>
      </c>
      <c r="M12" s="328" t="str">
        <f>IF(VLOOKUP(B12,ИСХОДНИК!$A:$R,18,FALSE())=1,ИСХОДНИК!$T$2,IF(VLOOKUP(B12,ИСХОДНИК!A:R,18,FALSE())=2,ИСХОДНИК!$T$4,IF(VLOOKUP(B12,ИСХОДНИК!A:R,18,FALSE())=3,ИСХОДНИК!$T$5)))</f>
        <v>○</v>
      </c>
      <c r="O12" s="159"/>
    </row>
  </sheetData>
  <autoFilter ref="B10:M10" xr:uid="{DB1D55D2-D925-431E-B3F0-982872E49BA4}"/>
  <mergeCells count="2">
    <mergeCell ref="B3:H3"/>
    <mergeCell ref="J9:M9"/>
  </mergeCells>
  <conditionalFormatting sqref="K11:L11">
    <cfRule type="containsErrors" dxfId="15" priority="1">
      <formula>ISERROR(K11)</formula>
    </cfRule>
  </conditionalFormatting>
  <conditionalFormatting sqref="K12:L12">
    <cfRule type="containsErrors" dxfId="14" priority="2">
      <formula>ISERROR(K12)</formula>
    </cfRule>
  </conditionalFormatting>
  <hyperlinks>
    <hyperlink ref="B7" r:id="rId1" xr:uid="{44F14769-882C-45E8-8D44-23A48E7ABEBA}"/>
    <hyperlink ref="B8" r:id="rId2" xr:uid="{C7148C65-5C44-40C9-8946-868508E3D3CD}"/>
  </hyperlinks>
  <pageMargins left="0.75" right="0.75" top="1" bottom="1" header="0.511811023622047" footer="0.5"/>
  <pageSetup paperSize="9" orientation="portrait" horizontalDpi="300" verticalDpi="300" r:id="rId3"/>
  <headerFooter>
    <oddFooter>&amp;C&amp;1#&amp;"Calibri,Обычный"&amp;10&amp;K000000Classified as Business</oddFooter>
  </headerFooter>
  <drawing r:id="rId4"/>
  <legacyDrawing r:id="rId5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Лист2"/>
  <dimension ref="A1:N66"/>
  <sheetViews>
    <sheetView showGridLines="0" zoomScale="130" zoomScaleNormal="130" workbookViewId="0">
      <selection activeCell="F12" sqref="F12"/>
    </sheetView>
  </sheetViews>
  <sheetFormatPr defaultColWidth="9.28515625" defaultRowHeight="12.75"/>
  <cols>
    <col min="1" max="1" width="2.140625" customWidth="1"/>
    <col min="2" max="2" width="17" style="1" customWidth="1"/>
    <col min="3" max="3" width="15.42578125" customWidth="1"/>
    <col min="4" max="4" width="11.7109375" customWidth="1"/>
    <col min="5" max="5" width="25.28515625" customWidth="1"/>
    <col min="6" max="6" width="9.28515625" customWidth="1"/>
    <col min="7" max="7" width="27.140625" customWidth="1"/>
    <col min="8" max="8" width="15.42578125" customWidth="1"/>
    <col min="9" max="9" width="17.42578125" customWidth="1"/>
    <col min="10" max="10" width="13.85546875" customWidth="1"/>
    <col min="11" max="11" width="10.85546875" customWidth="1"/>
    <col min="12" max="12" width="11.28515625" customWidth="1"/>
    <col min="13" max="13" width="6.5703125" customWidth="1"/>
  </cols>
  <sheetData>
    <row r="1" spans="1:13" ht="11.25" customHeight="1"/>
    <row r="2" spans="1:13" ht="41.25" customHeight="1">
      <c r="B2" s="286" t="s">
        <v>59</v>
      </c>
      <c r="C2" s="294"/>
      <c r="D2" s="294"/>
      <c r="E2" s="294"/>
      <c r="F2" s="294"/>
      <c r="G2" s="294"/>
      <c r="H2" s="294"/>
      <c r="I2" s="294"/>
      <c r="J2" s="294"/>
      <c r="K2" s="294"/>
      <c r="L2" s="294"/>
      <c r="M2" s="295"/>
    </row>
    <row r="3" spans="1:13" ht="76.5" customHeight="1">
      <c r="B3" s="439" t="s">
        <v>60</v>
      </c>
      <c r="C3" s="439"/>
      <c r="D3" s="439"/>
      <c r="E3" s="439"/>
      <c r="F3" s="439"/>
      <c r="G3" s="439"/>
      <c r="H3" s="439"/>
      <c r="I3" s="112"/>
      <c r="J3" s="112"/>
      <c r="K3" s="112"/>
      <c r="L3" s="112"/>
      <c r="M3" s="113"/>
    </row>
    <row r="4" spans="1:13" ht="12" customHeight="1">
      <c r="B4" s="114" t="s">
        <v>2</v>
      </c>
      <c r="C4" s="115" t="s">
        <v>3</v>
      </c>
      <c r="D4" s="155"/>
      <c r="E4" s="116"/>
      <c r="F4" s="117"/>
      <c r="G4" s="117"/>
      <c r="H4" s="118"/>
      <c r="I4" s="112"/>
      <c r="J4" s="112"/>
      <c r="K4" s="112"/>
      <c r="L4" s="112"/>
      <c r="M4" s="113"/>
    </row>
    <row r="5" spans="1:13" ht="11.25" customHeight="1">
      <c r="B5" s="119" t="s">
        <v>4</v>
      </c>
      <c r="C5" s="115" t="s">
        <v>5</v>
      </c>
      <c r="D5" s="155"/>
      <c r="E5" s="116"/>
      <c r="F5" s="117"/>
      <c r="G5" s="117"/>
      <c r="H5" s="118"/>
      <c r="I5" s="112"/>
      <c r="J5" s="112"/>
      <c r="K5" s="112"/>
      <c r="L5" s="112"/>
      <c r="M5" s="113"/>
    </row>
    <row r="6" spans="1:13" ht="11.25" customHeight="1">
      <c r="B6" s="120" t="s">
        <v>6</v>
      </c>
      <c r="C6" s="115" t="s">
        <v>7</v>
      </c>
      <c r="D6" s="155"/>
      <c r="E6" s="116"/>
      <c r="F6" s="117"/>
      <c r="G6" s="117"/>
      <c r="H6" s="118"/>
      <c r="I6" s="112"/>
      <c r="J6" s="112"/>
      <c r="K6" s="112"/>
      <c r="L6" s="112"/>
      <c r="M6" s="113"/>
    </row>
    <row r="7" spans="1:13" ht="15" customHeight="1">
      <c r="B7" s="121" t="s">
        <v>8</v>
      </c>
      <c r="C7" s="122"/>
      <c r="D7" s="122"/>
      <c r="E7" s="122"/>
      <c r="F7" s="123"/>
      <c r="G7" s="123"/>
      <c r="H7" s="118"/>
      <c r="I7" s="112"/>
      <c r="J7" s="112"/>
      <c r="K7" s="112"/>
      <c r="L7" s="112"/>
      <c r="M7" s="113"/>
    </row>
    <row r="8" spans="1:13" ht="15" customHeight="1">
      <c r="A8" s="26"/>
      <c r="B8" s="124" t="s">
        <v>336</v>
      </c>
      <c r="C8" s="125"/>
      <c r="D8" s="125"/>
      <c r="E8" s="126"/>
      <c r="F8" s="127"/>
      <c r="G8" s="127"/>
      <c r="H8" s="118"/>
      <c r="I8" s="112"/>
      <c r="J8" s="112"/>
      <c r="K8" s="112"/>
      <c r="L8" s="112"/>
      <c r="M8" s="113"/>
    </row>
    <row r="9" spans="1:13" s="14" customFormat="1" ht="22.5" customHeight="1">
      <c r="B9" s="157" t="s">
        <v>61</v>
      </c>
      <c r="C9" s="164"/>
      <c r="D9" s="164"/>
      <c r="E9" s="164"/>
      <c r="F9" s="164"/>
      <c r="G9" s="164"/>
      <c r="H9" s="164"/>
      <c r="I9" s="164"/>
      <c r="J9" s="550" t="s">
        <v>1717</v>
      </c>
      <c r="K9" s="550"/>
      <c r="L9" s="550"/>
      <c r="M9" s="551"/>
    </row>
    <row r="10" spans="1:13" ht="37.5" customHeight="1">
      <c r="B10" s="281" t="s">
        <v>10</v>
      </c>
      <c r="C10" s="281" t="s">
        <v>11</v>
      </c>
      <c r="D10" s="281" t="s">
        <v>12</v>
      </c>
      <c r="E10" s="281" t="s">
        <v>13</v>
      </c>
      <c r="F10" s="281" t="s">
        <v>14</v>
      </c>
      <c r="G10" s="281" t="s">
        <v>15</v>
      </c>
      <c r="H10" s="281" t="s">
        <v>16</v>
      </c>
      <c r="I10" s="281" t="s">
        <v>315</v>
      </c>
      <c r="J10" s="296" t="s">
        <v>18</v>
      </c>
      <c r="K10" s="401" t="s">
        <v>19</v>
      </c>
      <c r="L10" s="401" t="s">
        <v>20</v>
      </c>
      <c r="M10" s="297" t="s">
        <v>21</v>
      </c>
    </row>
    <row r="11" spans="1:13" ht="22.5" customHeight="1">
      <c r="B11" s="129" t="s">
        <v>62</v>
      </c>
      <c r="C11" s="130" t="str">
        <f>VLOOKUP(B11,ИСХОДНИК!A:P,5,FALSE())</f>
        <v>REG 15 D STR</v>
      </c>
      <c r="D11" s="132" t="s">
        <v>23</v>
      </c>
      <c r="E11" s="131" t="str">
        <f>VLOOKUP(B11,ИСХОДНИК!A:P,11,FALSE())</f>
        <v>Под сварку встык DIN</v>
      </c>
      <c r="F11" s="132">
        <f>VLOOKUP(B11,ИСХОДНИК!A:P,7,FALSE())</f>
        <v>15</v>
      </c>
      <c r="G11" s="133" t="str">
        <f>VLOOKUP(B11,ИСХОДНИК!A:P,10,FALSE())</f>
        <v>R717, R744 и фреоны</v>
      </c>
      <c r="H11" s="133">
        <f>VLOOKUP(B11,ИСХОДНИК!A:P,8,FALSE())</f>
        <v>52</v>
      </c>
      <c r="I11" s="133" t="str">
        <f>VLOOKUP(B11,ИСХОДНИК!A:P,9,FALSE())</f>
        <v xml:space="preserve"> -60…120</v>
      </c>
      <c r="J11" s="132" t="str">
        <f>VLOOKUP(B11,ИСХОДНИК!A:P,15,FALSE())</f>
        <v>U6 PL40R</v>
      </c>
      <c r="K11" s="136">
        <f>VLOOKUP(B11,ИСХОДНИК!A:P,13,FALSE())</f>
        <v>56</v>
      </c>
      <c r="L11" s="136">
        <f>VLOOKUP(B11,ИСХОДНИК!A:P,14,FALSE())</f>
        <v>67.2</v>
      </c>
      <c r="M11" s="137" t="str">
        <f>IF(VLOOKUP(B11,ИСХОДНИК!A:R,18,FALSE())=1,ИСХОДНИК!$T$2,IF(VLOOKUP(B11,ИСХОДНИК!A:R,18,FALSE())=2,ИСХОДНИК!$T$4,IF(VLOOKUP(B11,ИСХОДНИК!A:R,18,FALSE())=3,ИСХОДНИК!$T$5)))</f>
        <v>◑</v>
      </c>
    </row>
    <row r="12" spans="1:13" ht="22.5" customHeight="1">
      <c r="B12" s="129" t="s">
        <v>63</v>
      </c>
      <c r="C12" s="130" t="str">
        <f>VLOOKUP(B12,ИСХОДНИК!A:P,5,FALSE())</f>
        <v>REG 20 D STR</v>
      </c>
      <c r="D12" s="132" t="s">
        <v>23</v>
      </c>
      <c r="E12" s="131" t="str">
        <f>VLOOKUP(B12,ИСХОДНИК!A:P,11,FALSE())</f>
        <v>Под сварку встык DIN</v>
      </c>
      <c r="F12" s="132">
        <f>VLOOKUP(B12,ИСХОДНИК!A:P,7,FALSE())</f>
        <v>20</v>
      </c>
      <c r="G12" s="133" t="str">
        <f>VLOOKUP(B12,ИСХОДНИК!A:P,10,FALSE())</f>
        <v>R717, R744 и фреоны</v>
      </c>
      <c r="H12" s="133">
        <f>VLOOKUP(B12,ИСХОДНИК!A:P,8,FALSE())</f>
        <v>52</v>
      </c>
      <c r="I12" s="133" t="str">
        <f>VLOOKUP(B12,ИСХОДНИК!A:P,9,FALSE())</f>
        <v xml:space="preserve"> -60…120</v>
      </c>
      <c r="J12" s="132" t="str">
        <f>VLOOKUP(B12,ИСХОДНИК!A:P,15,FALSE())</f>
        <v>U6 PL40R</v>
      </c>
      <c r="K12" s="136">
        <f>VLOOKUP(B12,ИСХОДНИК!A:P,13,FALSE())</f>
        <v>64</v>
      </c>
      <c r="L12" s="136">
        <f>VLOOKUP(B12,ИСХОДНИК!A:P,14,FALSE())</f>
        <v>76.8</v>
      </c>
      <c r="M12" s="137" t="str">
        <f>IF(VLOOKUP(B12,ИСХОДНИК!A:R,18,FALSE())=1,ИСХОДНИК!$T$2,IF(VLOOKUP(B12,ИСХОДНИК!A:R,18,FALSE())=2,ИСХОДНИК!$T$4,IF(VLOOKUP(B12,ИСХОДНИК!A:R,18,FALSE())=3,ИСХОДНИК!$T$5)))</f>
        <v>◑</v>
      </c>
    </row>
    <row r="13" spans="1:13" ht="22.5" customHeight="1">
      <c r="B13" s="129" t="s">
        <v>64</v>
      </c>
      <c r="C13" s="130" t="str">
        <f>VLOOKUP(B13,ИСХОДНИК!A:P,5,FALSE())</f>
        <v>REG 25 D STR</v>
      </c>
      <c r="D13" s="132" t="s">
        <v>23</v>
      </c>
      <c r="E13" s="131" t="str">
        <f>VLOOKUP(B13,ИСХОДНИК!A:P,11,FALSE())</f>
        <v>Под сварку встык DIN</v>
      </c>
      <c r="F13" s="132">
        <f>VLOOKUP(B13,ИСХОДНИК!A:P,7,FALSE())</f>
        <v>25</v>
      </c>
      <c r="G13" s="133" t="str">
        <f>VLOOKUP(B13,ИСХОДНИК!A:P,10,FALSE())</f>
        <v>R717, R744 и фреоны</v>
      </c>
      <c r="H13" s="133">
        <f>VLOOKUP(B13,ИСХОДНИК!A:P,8,FALSE())</f>
        <v>52</v>
      </c>
      <c r="I13" s="133" t="str">
        <f>VLOOKUP(B13,ИСХОДНИК!A:P,9,FALSE())</f>
        <v xml:space="preserve"> -60…120</v>
      </c>
      <c r="J13" s="132" t="str">
        <f>VLOOKUP(B13,ИСХОДНИК!A:P,15,FALSE())</f>
        <v>U6 PL40R</v>
      </c>
      <c r="K13" s="136">
        <f>VLOOKUP(B13,ИСХОДНИК!A:P,13,FALSE())</f>
        <v>72</v>
      </c>
      <c r="L13" s="136">
        <f>VLOOKUP(B13,ИСХОДНИК!A:P,14,FALSE())</f>
        <v>86.399999999999991</v>
      </c>
      <c r="M13" s="137" t="str">
        <f>IF(VLOOKUP(B13,ИСХОДНИК!A:R,18,FALSE())=1,ИСХОДНИК!$T$2,IF(VLOOKUP(B13,ИСХОДНИК!A:R,18,FALSE())=2,ИСХОДНИК!$T$4,IF(VLOOKUP(B13,ИСХОДНИК!A:R,18,FALSE())=3,ИСХОДНИК!$T$5)))</f>
        <v>◑</v>
      </c>
    </row>
    <row r="14" spans="1:13" ht="22.5" customHeight="1">
      <c r="B14" s="129" t="s">
        <v>65</v>
      </c>
      <c r="C14" s="130" t="str">
        <f>VLOOKUP(B14,ИСХОДНИК!A:P,5,FALSE())</f>
        <v>REG 32 D STR</v>
      </c>
      <c r="D14" s="132" t="s">
        <v>23</v>
      </c>
      <c r="E14" s="131" t="str">
        <f>VLOOKUP(B14,ИСХОДНИК!A:P,11,FALSE())</f>
        <v>Под сварку встык DIN</v>
      </c>
      <c r="F14" s="132">
        <f>VLOOKUP(B14,ИСХОДНИК!A:P,7,FALSE())</f>
        <v>32</v>
      </c>
      <c r="G14" s="133" t="str">
        <f>VLOOKUP(B14,ИСХОДНИК!A:P,10,FALSE())</f>
        <v>R717, R744 и фреоны</v>
      </c>
      <c r="H14" s="133">
        <f>VLOOKUP(B14,ИСХОДНИК!A:P,8,FALSE())</f>
        <v>52</v>
      </c>
      <c r="I14" s="133" t="str">
        <f>VLOOKUP(B14,ИСХОДНИК!A:P,9,FALSE())</f>
        <v xml:space="preserve"> -60…120</v>
      </c>
      <c r="J14" s="132" t="str">
        <f>VLOOKUP(B14,ИСХОДНИК!A:P,15,FALSE())</f>
        <v>U6 PL40R</v>
      </c>
      <c r="K14" s="136">
        <f>VLOOKUP(B14,ИСХОДНИК!A:P,13,FALSE())</f>
        <v>95</v>
      </c>
      <c r="L14" s="136">
        <f>VLOOKUP(B14,ИСХОДНИК!A:P,14,FALSE())</f>
        <v>114</v>
      </c>
      <c r="M14" s="137" t="str">
        <f>IF(VLOOKUP(B14,ИСХОДНИК!A:R,18,FALSE())=1,ИСХОДНИК!$T$2,IF(VLOOKUP(B14,ИСХОДНИК!A:R,18,FALSE())=2,ИСХОДНИК!$T$4,IF(VLOOKUP(B14,ИСХОДНИК!A:R,18,FALSE())=3,ИСХОДНИК!$T$5)))</f>
        <v>◑</v>
      </c>
    </row>
    <row r="15" spans="1:13" ht="22.5" customHeight="1">
      <c r="B15" s="129" t="s">
        <v>66</v>
      </c>
      <c r="C15" s="130" t="str">
        <f>VLOOKUP(B15,ИСХОДНИК!A:P,5,FALSE())</f>
        <v>REG 40 D STR</v>
      </c>
      <c r="D15" s="132" t="s">
        <v>23</v>
      </c>
      <c r="E15" s="131" t="str">
        <f>VLOOKUP(B15,ИСХОДНИК!A:P,11,FALSE())</f>
        <v>Под сварку встык DIN</v>
      </c>
      <c r="F15" s="132">
        <f>VLOOKUP(B15,ИСХОДНИК!A:P,7,FALSE())</f>
        <v>40</v>
      </c>
      <c r="G15" s="133" t="str">
        <f>VLOOKUP(B15,ИСХОДНИК!A:P,10,FALSE())</f>
        <v>R717, R744 и фреоны</v>
      </c>
      <c r="H15" s="133">
        <f>VLOOKUP(B15,ИСХОДНИК!A:P,8,FALSE())</f>
        <v>52</v>
      </c>
      <c r="I15" s="133" t="str">
        <f>VLOOKUP(B15,ИСХОДНИК!A:P,9,FALSE())</f>
        <v xml:space="preserve"> -60…120</v>
      </c>
      <c r="J15" s="132" t="str">
        <f>VLOOKUP(B15,ИСХОДНИК!A:P,15,FALSE())</f>
        <v>U6 PL40R</v>
      </c>
      <c r="K15" s="136">
        <f>VLOOKUP(B15,ИСХОДНИК!A:P,13,FALSE())</f>
        <v>125</v>
      </c>
      <c r="L15" s="136">
        <f>VLOOKUP(B15,ИСХОДНИК!A:P,14,FALSE())</f>
        <v>150</v>
      </c>
      <c r="M15" s="328" t="str">
        <f>IF(VLOOKUP(B15,ИСХОДНИК!A:R,18,FALSE())=1,ИСХОДНИК!$T$2,IF(VLOOKUP(B15,ИСХОДНИК!A:R,18,FALSE())=2,ИСХОДНИК!$T$4,IF(VLOOKUP(B15,ИСХОДНИК!A:R,18,FALSE())=3,ИСХОДНИК!$T$5)))</f>
        <v>○</v>
      </c>
    </row>
    <row r="16" spans="1:13" ht="22.5" customHeight="1">
      <c r="B16" s="129" t="s">
        <v>67</v>
      </c>
      <c r="C16" s="130" t="str">
        <f>VLOOKUP(B16,ИСХОДНИК!A:P,5,FALSE())</f>
        <v>REG 50 D STR</v>
      </c>
      <c r="D16" s="132" t="s">
        <v>23</v>
      </c>
      <c r="E16" s="131" t="str">
        <f>VLOOKUP(B16,ИСХОДНИК!A:P,11,FALSE())</f>
        <v>Под сварку встык DIN</v>
      </c>
      <c r="F16" s="132">
        <f>VLOOKUP(B16,ИСХОДНИК!A:P,7,FALSE())</f>
        <v>50</v>
      </c>
      <c r="G16" s="133" t="str">
        <f>VLOOKUP(B16,ИСХОДНИК!A:P,10,FALSE())</f>
        <v>R717, R744 и фреоны</v>
      </c>
      <c r="H16" s="133">
        <f>VLOOKUP(B16,ИСХОДНИК!A:P,8,FALSE())</f>
        <v>52</v>
      </c>
      <c r="I16" s="133" t="str">
        <f>VLOOKUP(B16,ИСХОДНИК!A:P,9,FALSE())</f>
        <v xml:space="preserve"> -60…120</v>
      </c>
      <c r="J16" s="132" t="str">
        <f>VLOOKUP(B16,ИСХОДНИК!A:P,15,FALSE())</f>
        <v>U6 PL40R</v>
      </c>
      <c r="K16" s="136">
        <f>VLOOKUP(B16,ИСХОДНИК!A:P,13,FALSE())</f>
        <v>152</v>
      </c>
      <c r="L16" s="136">
        <f>VLOOKUP(B16,ИСХОДНИК!A:P,14,FALSE())</f>
        <v>182.4</v>
      </c>
      <c r="M16" s="328" t="str">
        <f>IF(VLOOKUP(B16,ИСХОДНИК!A:R,18,FALSE())=1,ИСХОДНИК!$T$2,IF(VLOOKUP(B16,ИСХОДНИК!A:R,18,FALSE())=2,ИСХОДНИК!$T$4,IF(VLOOKUP(B16,ИСХОДНИК!A:R,18,FALSE())=3,ИСХОДНИК!$T$5)))</f>
        <v>○</v>
      </c>
    </row>
    <row r="17" spans="2:13" ht="22.5" customHeight="1">
      <c r="B17" s="129" t="s">
        <v>68</v>
      </c>
      <c r="C17" s="130" t="str">
        <f>VLOOKUP(B17,ИСХОДНИК!A:P,5,FALSE())</f>
        <v>REG 65 D STR</v>
      </c>
      <c r="D17" s="132" t="s">
        <v>23</v>
      </c>
      <c r="E17" s="131" t="str">
        <f>VLOOKUP(B17,ИСХОДНИК!A:P,11,FALSE())</f>
        <v>Под сварку встык DIN</v>
      </c>
      <c r="F17" s="132">
        <f>VLOOKUP(B17,ИСХОДНИК!A:P,7,FALSE())</f>
        <v>65</v>
      </c>
      <c r="G17" s="133" t="str">
        <f>VLOOKUP(B17,ИСХОДНИК!A:P,10,FALSE())</f>
        <v>R717, R744 и фреоны</v>
      </c>
      <c r="H17" s="133">
        <f>VLOOKUP(B17,ИСХОДНИК!A:P,8,FALSE())</f>
        <v>52</v>
      </c>
      <c r="I17" s="133" t="str">
        <f>VLOOKUP(B17,ИСХОДНИК!A:P,9,FALSE())</f>
        <v xml:space="preserve"> -60…120</v>
      </c>
      <c r="J17" s="132" t="str">
        <f>VLOOKUP(B17,ИСХОДНИК!A:P,15,FALSE())</f>
        <v>U6 PL40R</v>
      </c>
      <c r="K17" s="136">
        <f>VLOOKUP(B17,ИСХОДНИК!A:P,13,FALSE())</f>
        <v>215</v>
      </c>
      <c r="L17" s="136">
        <f>VLOOKUP(B17,ИСХОДНИК!A:P,14,FALSE())</f>
        <v>258</v>
      </c>
      <c r="M17" s="328" t="str">
        <f>IF(VLOOKUP(B17,ИСХОДНИК!A:R,18,FALSE())=1,ИСХОДНИК!$T$2,IF(VLOOKUP(B17,ИСХОДНИК!A:R,18,FALSE())=2,ИСХОДНИК!$T$4,IF(VLOOKUP(B17,ИСХОДНИК!A:R,18,FALSE())=3,ИСХОДНИК!$T$5)))</f>
        <v>○</v>
      </c>
    </row>
    <row r="18" spans="2:13" ht="22.5" customHeight="1">
      <c r="B18" s="129" t="s">
        <v>69</v>
      </c>
      <c r="C18" s="130" t="str">
        <f>VLOOKUP(B18,ИСХОДНИК!A:P,5,FALSE())</f>
        <v>REG 80 D STR</v>
      </c>
      <c r="D18" s="132" t="s">
        <v>23</v>
      </c>
      <c r="E18" s="131" t="str">
        <f>VLOOKUP(B18,ИСХОДНИК!A:P,11,FALSE())</f>
        <v>Под сварку встык DIN</v>
      </c>
      <c r="F18" s="132">
        <f>VLOOKUP(B18,ИСХОДНИК!A:P,7,FALSE())</f>
        <v>80</v>
      </c>
      <c r="G18" s="133" t="str">
        <f>VLOOKUP(B18,ИСХОДНИК!A:P,10,FALSE())</f>
        <v>R717, R744 и фреоны</v>
      </c>
      <c r="H18" s="133">
        <f>VLOOKUP(B18,ИСХОДНИК!A:P,8,FALSE())</f>
        <v>52</v>
      </c>
      <c r="I18" s="133" t="str">
        <f>VLOOKUP(B18,ИСХОДНИК!A:P,9,FALSE())</f>
        <v xml:space="preserve"> -60…120</v>
      </c>
      <c r="J18" s="132" t="str">
        <f>VLOOKUP(B18,ИСХОДНИК!A:P,15,FALSE())</f>
        <v>U6 PL40R</v>
      </c>
      <c r="K18" s="136">
        <f>VLOOKUP(B18,ИСХОДНИК!A:P,13,FALSE())</f>
        <v>250</v>
      </c>
      <c r="L18" s="136">
        <f>VLOOKUP(B18,ИСХОДНИК!A:P,14,FALSE())</f>
        <v>300</v>
      </c>
      <c r="M18" s="328" t="str">
        <f>IF(VLOOKUP(B18,ИСХОДНИК!A:R,18,FALSE())=1,ИСХОДНИК!$T$2,IF(VLOOKUP(B18,ИСХОДНИК!A:R,18,FALSE())=2,ИСХОДНИК!$T$4,IF(VLOOKUP(B18,ИСХОДНИК!A:R,18,FALSE())=3,ИСХОДНИК!$T$5)))</f>
        <v>○</v>
      </c>
    </row>
    <row r="19" spans="2:13" ht="22.5" customHeight="1">
      <c r="B19" s="165" t="s">
        <v>70</v>
      </c>
      <c r="C19" s="142"/>
      <c r="D19" s="142"/>
      <c r="E19" s="141"/>
      <c r="F19" s="142"/>
      <c r="G19" s="142"/>
      <c r="H19" s="143"/>
      <c r="I19" s="141"/>
      <c r="J19" s="142"/>
      <c r="K19" s="166"/>
      <c r="L19" s="166"/>
      <c r="M19" s="167"/>
    </row>
    <row r="20" spans="2:13" ht="22.5" customHeight="1">
      <c r="B20" s="129" t="s">
        <v>71</v>
      </c>
      <c r="C20" s="130" t="str">
        <f>VLOOKUP(B20,ИСХОДНИК!A:P,5,FALSE())</f>
        <v>REG 15 D ANG</v>
      </c>
      <c r="D20" s="132" t="s">
        <v>40</v>
      </c>
      <c r="E20" s="131" t="str">
        <f>VLOOKUP(B20,ИСХОДНИК!A:P,11,FALSE())</f>
        <v>Под сварку встык DIN</v>
      </c>
      <c r="F20" s="132">
        <f>VLOOKUP(B20,ИСХОДНИК!A:P,7,FALSE())</f>
        <v>15</v>
      </c>
      <c r="G20" s="133" t="str">
        <f>VLOOKUP(B20,ИСХОДНИК!A:P,10,FALSE())</f>
        <v>R717, R744 и фреоны</v>
      </c>
      <c r="H20" s="133">
        <f>VLOOKUP(B20,ИСХОДНИК!A:P,8,FALSE())</f>
        <v>52</v>
      </c>
      <c r="I20" s="133" t="str">
        <f>VLOOKUP(B20,ИСХОДНИК!A:P,9,FALSE())</f>
        <v xml:space="preserve"> -60…120</v>
      </c>
      <c r="J20" s="132" t="str">
        <f>VLOOKUP(B20,ИСХОДНИК!A:P,15,FALSE())</f>
        <v>U6 PL40R</v>
      </c>
      <c r="K20" s="136">
        <f>VLOOKUP(B20,ИСХОДНИК!A:P,13,FALSE())</f>
        <v>56</v>
      </c>
      <c r="L20" s="136">
        <f>VLOOKUP(B20,ИСХОДНИК!A:P,14,FALSE())</f>
        <v>67.2</v>
      </c>
      <c r="M20" s="328" t="str">
        <f>IF(VLOOKUP(B20,ИСХОДНИК!A:R,18,FALSE())=1,ИСХОДНИК!$T$2,IF(VLOOKUP(B20,ИСХОДНИК!A:R,18,FALSE())=2,ИСХОДНИК!$T$4,IF(VLOOKUP(B20,ИСХОДНИК!A:R,18,FALSE())=3,ИСХОДНИК!$T$5)))</f>
        <v>●</v>
      </c>
    </row>
    <row r="21" spans="2:13" ht="22.5" customHeight="1">
      <c r="B21" s="129" t="s">
        <v>72</v>
      </c>
      <c r="C21" s="160" t="str">
        <f>VLOOKUP(B21,ИСХОДНИК!A:P,5,FALSE())</f>
        <v>REG 20 D ANG</v>
      </c>
      <c r="D21" s="132" t="s">
        <v>40</v>
      </c>
      <c r="E21" s="161" t="str">
        <f>VLOOKUP(B21,ИСХОДНИК!A:P,11,FALSE())</f>
        <v>Под сварку встык DIN</v>
      </c>
      <c r="F21" s="162">
        <f>VLOOKUP(B21,ИСХОДНИК!A:P,7,FALSE())</f>
        <v>20</v>
      </c>
      <c r="G21" s="133" t="str">
        <f>VLOOKUP(B21,ИСХОДНИК!A:P,10,FALSE())</f>
        <v>R717, R744 и фреоны</v>
      </c>
      <c r="H21" s="134">
        <f>VLOOKUP(B21,ИСХОДНИК!A:P,8,FALSE())</f>
        <v>52</v>
      </c>
      <c r="I21" s="133" t="str">
        <f>VLOOKUP(B21,ИСХОДНИК!A:P,9,FALSE())</f>
        <v xml:space="preserve"> -60…120</v>
      </c>
      <c r="J21" s="162" t="str">
        <f>VLOOKUP(B21,ИСХОДНИК!A:P,15,FALSE())</f>
        <v>U6 PL40R</v>
      </c>
      <c r="K21" s="136">
        <f>VLOOKUP(B21,ИСХОДНИК!A:P,13,FALSE())</f>
        <v>64</v>
      </c>
      <c r="L21" s="136">
        <f>VLOOKUP(B21,ИСХОДНИК!A:P,14,FALSE())</f>
        <v>76.8</v>
      </c>
      <c r="M21" s="163" t="str">
        <f>IF(VLOOKUP(B21,ИСХОДНИК!A:R,18,FALSE())=1,ИСХОДНИК!$T$2,IF(VLOOKUP(B21,ИСХОДНИК!A:R,18,FALSE())=2,ИСХОДНИК!$T$4,IF(VLOOKUP(B21,ИСХОДНИК!A:R,18,FALSE())=3,ИСХОДНИК!$T$5)))</f>
        <v>◑</v>
      </c>
    </row>
    <row r="22" spans="2:13" ht="22.5" customHeight="1">
      <c r="B22" s="129" t="s">
        <v>73</v>
      </c>
      <c r="C22" s="160" t="str">
        <f>VLOOKUP(B22,ИСХОДНИК!A:P,5,FALSE())</f>
        <v>REG 25 D ANG</v>
      </c>
      <c r="D22" s="132" t="s">
        <v>40</v>
      </c>
      <c r="E22" s="161" t="str">
        <f>VLOOKUP(B22,ИСХОДНИК!A:P,11,FALSE())</f>
        <v>Под сварку встык DIN</v>
      </c>
      <c r="F22" s="162">
        <f>VLOOKUP(B22,ИСХОДНИК!A:P,7,FALSE())</f>
        <v>25</v>
      </c>
      <c r="G22" s="133" t="str">
        <f>VLOOKUP(B22,ИСХОДНИК!A:P,10,FALSE())</f>
        <v>R717, R744 и фреоны</v>
      </c>
      <c r="H22" s="134">
        <f>VLOOKUP(B22,ИСХОДНИК!A:P,8,FALSE())</f>
        <v>52</v>
      </c>
      <c r="I22" s="133" t="str">
        <f>VLOOKUP(B22,ИСХОДНИК!A:P,9,FALSE())</f>
        <v xml:space="preserve"> -60…120</v>
      </c>
      <c r="J22" s="162" t="str">
        <f>VLOOKUP(B22,ИСХОДНИК!A:P,15,FALSE())</f>
        <v>U6 PL40R</v>
      </c>
      <c r="K22" s="136">
        <f>VLOOKUP(B22,ИСХОДНИК!A:P,13,FALSE())</f>
        <v>72</v>
      </c>
      <c r="L22" s="136">
        <f>VLOOKUP(B22,ИСХОДНИК!A:P,14,FALSE())</f>
        <v>86.399999999999991</v>
      </c>
      <c r="M22" s="163" t="str">
        <f>IF(VLOOKUP(B22,ИСХОДНИК!A:R,18,FALSE())=1,ИСХОДНИК!$T$2,IF(VLOOKUP(B22,ИСХОДНИК!A:R,18,FALSE())=2,ИСХОДНИК!$T$4,IF(VLOOKUP(B22,ИСХОДНИК!A:R,18,FALSE())=3,ИСХОДНИК!$T$5)))</f>
        <v>◑</v>
      </c>
    </row>
    <row r="23" spans="2:13" ht="22.5" customHeight="1">
      <c r="B23" s="129" t="s">
        <v>74</v>
      </c>
      <c r="C23" s="160" t="str">
        <f>VLOOKUP(B23,ИСХОДНИК!A:P,5,FALSE())</f>
        <v>REG 32 D ANG</v>
      </c>
      <c r="D23" s="132" t="s">
        <v>40</v>
      </c>
      <c r="E23" s="161" t="str">
        <f>VLOOKUP(B23,ИСХОДНИК!A:P,11,FALSE())</f>
        <v>Под сварку встык DIN</v>
      </c>
      <c r="F23" s="162">
        <f>VLOOKUP(B23,ИСХОДНИК!A:P,7,FALSE())</f>
        <v>32</v>
      </c>
      <c r="G23" s="133" t="str">
        <f>VLOOKUP(B23,ИСХОДНИК!A:P,10,FALSE())</f>
        <v>R717, R744 и фреоны</v>
      </c>
      <c r="H23" s="134">
        <f>VLOOKUP(B23,ИСХОДНИК!A:P,8,FALSE())</f>
        <v>52</v>
      </c>
      <c r="I23" s="133" t="str">
        <f>VLOOKUP(B23,ИСХОДНИК!A:P,9,FALSE())</f>
        <v xml:space="preserve"> -60…120</v>
      </c>
      <c r="J23" s="162" t="str">
        <f>VLOOKUP(B23,ИСХОДНИК!A:P,15,FALSE())</f>
        <v>U6 PL40R</v>
      </c>
      <c r="K23" s="136">
        <f>VLOOKUP(B23,ИСХОДНИК!A:P,13,FALSE())</f>
        <v>95</v>
      </c>
      <c r="L23" s="136">
        <f>VLOOKUP(B23,ИСХОДНИК!A:P,14,FALSE())</f>
        <v>114</v>
      </c>
      <c r="M23" s="329" t="str">
        <f>IF(VLOOKUP(B23,ИСХОДНИК!A:R,18,FALSE())=1,ИСХОДНИК!$T$2,IF(VLOOKUP(B23,ИСХОДНИК!A:R,18,FALSE())=2,ИСХОДНИК!$T$4,IF(VLOOKUP(B23,ИСХОДНИК!A:R,18,FALSE())=3,ИСХОДНИК!$T$5)))</f>
        <v>○</v>
      </c>
    </row>
    <row r="24" spans="2:13" ht="22.5" customHeight="1">
      <c r="B24" s="129" t="s">
        <v>75</v>
      </c>
      <c r="C24" s="160" t="str">
        <f>VLOOKUP(B24,ИСХОДНИК!A:P,5,FALSE())</f>
        <v>REG 40 D ANG</v>
      </c>
      <c r="D24" s="132" t="s">
        <v>40</v>
      </c>
      <c r="E24" s="161" t="str">
        <f>VLOOKUP(B24,ИСХОДНИК!A:P,11,FALSE())</f>
        <v>Под сварку встык DIN</v>
      </c>
      <c r="F24" s="162">
        <f>VLOOKUP(B24,ИСХОДНИК!A:P,7,FALSE())</f>
        <v>40</v>
      </c>
      <c r="G24" s="133" t="str">
        <f>VLOOKUP(B24,ИСХОДНИК!A:P,10,FALSE())</f>
        <v>R717, R744 и фреоны</v>
      </c>
      <c r="H24" s="134">
        <f>VLOOKUP(B24,ИСХОДНИК!A:P,8,FALSE())</f>
        <v>52</v>
      </c>
      <c r="I24" s="133" t="str">
        <f>VLOOKUP(B24,ИСХОДНИК!A:P,9,FALSE())</f>
        <v xml:space="preserve"> -60…120</v>
      </c>
      <c r="J24" s="162" t="str">
        <f>VLOOKUP(B24,ИСХОДНИК!A:P,15,FALSE())</f>
        <v>U6 PL40R</v>
      </c>
      <c r="K24" s="136">
        <f>VLOOKUP(B24,ИСХОДНИК!A:P,13,FALSE())</f>
        <v>125</v>
      </c>
      <c r="L24" s="136">
        <f>VLOOKUP(B24,ИСХОДНИК!A:P,14,FALSE())</f>
        <v>150</v>
      </c>
      <c r="M24" s="163" t="str">
        <f>IF(VLOOKUP(B24,ИСХОДНИК!A:R,18,FALSE())=1,ИСХОДНИК!$T$2,IF(VLOOKUP(B24,ИСХОДНИК!A:R,18,FALSE())=2,ИСХОДНИК!$T$4,IF(VLOOKUP(B24,ИСХОДНИК!A:R,18,FALSE())=3,ИСХОДНИК!$T$5)))</f>
        <v>◑</v>
      </c>
    </row>
    <row r="25" spans="2:13" ht="22.5" customHeight="1">
      <c r="B25" s="129" t="s">
        <v>76</v>
      </c>
      <c r="C25" s="160" t="str">
        <f>VLOOKUP(B25,ИСХОДНИК!A:P,5,FALSE())</f>
        <v>REG 50 D ANG</v>
      </c>
      <c r="D25" s="132" t="s">
        <v>40</v>
      </c>
      <c r="E25" s="161" t="str">
        <f>VLOOKUP(B25,ИСХОДНИК!A:P,11,FALSE())</f>
        <v>Под сварку встык DIN</v>
      </c>
      <c r="F25" s="162">
        <f>VLOOKUP(B25,ИСХОДНИК!A:P,7,FALSE())</f>
        <v>50</v>
      </c>
      <c r="G25" s="133" t="str">
        <f>VLOOKUP(B25,ИСХОДНИК!A:P,10,FALSE())</f>
        <v>R717, R744 и фреоны</v>
      </c>
      <c r="H25" s="134">
        <f>VLOOKUP(B25,ИСХОДНИК!A:P,8,FALSE())</f>
        <v>52</v>
      </c>
      <c r="I25" s="133" t="str">
        <f>VLOOKUP(B25,ИСХОДНИК!A:P,9,FALSE())</f>
        <v xml:space="preserve"> -60…120</v>
      </c>
      <c r="J25" s="162" t="str">
        <f>VLOOKUP(B25,ИСХОДНИК!A:P,15,FALSE())</f>
        <v>U6 PL40R</v>
      </c>
      <c r="K25" s="136">
        <f>VLOOKUP(B25,ИСХОДНИК!A:P,13,FALSE())</f>
        <v>152</v>
      </c>
      <c r="L25" s="136">
        <f>VLOOKUP(B25,ИСХОДНИК!A:P,14,FALSE())</f>
        <v>182.4</v>
      </c>
      <c r="M25" s="329" t="str">
        <f>IF(VLOOKUP(B25,ИСХОДНИК!A:R,18,FALSE())=1,ИСХОДНИК!$T$2,IF(VLOOKUP(B25,ИСХОДНИК!A:R,18,FALSE())=2,ИСХОДНИК!$T$4,IF(VLOOKUP(B25,ИСХОДНИК!A:R,18,FALSE())=3,ИСХОДНИК!$T$5)))</f>
        <v>○</v>
      </c>
    </row>
    <row r="26" spans="2:13" ht="22.5" customHeight="1">
      <c r="B26" s="129" t="s">
        <v>77</v>
      </c>
      <c r="C26" s="160" t="str">
        <f>VLOOKUP(B26,ИСХОДНИК!A:P,5,FALSE())</f>
        <v>REG 65 D ANG</v>
      </c>
      <c r="D26" s="132" t="s">
        <v>40</v>
      </c>
      <c r="E26" s="161" t="str">
        <f>VLOOKUP(B26,ИСХОДНИК!A:P,11,FALSE())</f>
        <v>Под сварку встык DIN</v>
      </c>
      <c r="F26" s="162">
        <f>VLOOKUP(B26,ИСХОДНИК!A:P,7,FALSE())</f>
        <v>65</v>
      </c>
      <c r="G26" s="133" t="str">
        <f>VLOOKUP(B26,ИСХОДНИК!A:P,10,FALSE())</f>
        <v>R717, R744 и фреоны</v>
      </c>
      <c r="H26" s="134">
        <f>VLOOKUP(B26,ИСХОДНИК!A:P,8,FALSE())</f>
        <v>52</v>
      </c>
      <c r="I26" s="133" t="str">
        <f>VLOOKUP(B26,ИСХОДНИК!A:P,9,FALSE())</f>
        <v xml:space="preserve"> -60…120</v>
      </c>
      <c r="J26" s="162" t="str">
        <f>VLOOKUP(B26,ИСХОДНИК!A:P,15,FALSE())</f>
        <v>U6 PL40R</v>
      </c>
      <c r="K26" s="136">
        <f>VLOOKUP(B26,ИСХОДНИК!A:P,13,FALSE())</f>
        <v>215</v>
      </c>
      <c r="L26" s="136">
        <f>VLOOKUP(B26,ИСХОДНИК!A:P,14,FALSE())</f>
        <v>258</v>
      </c>
      <c r="M26" s="329" t="str">
        <f>IF(VLOOKUP(B26,ИСХОДНИК!A:R,18,FALSE())=1,ИСХОДНИК!$T$2,IF(VLOOKUP(B26,ИСХОДНИК!A:R,18,FALSE())=2,ИСХОДНИК!$T$4,IF(VLOOKUP(B26,ИСХОДНИК!A:R,18,FALSE())=3,ИСХОДНИК!$T$5)))</f>
        <v>○</v>
      </c>
    </row>
    <row r="27" spans="2:13" ht="22.5" customHeight="1">
      <c r="B27" s="129" t="s">
        <v>78</v>
      </c>
      <c r="C27" s="160" t="str">
        <f>VLOOKUP(B27,ИСХОДНИК!A:P,5,FALSE())</f>
        <v>REG 80 D ANG</v>
      </c>
      <c r="D27" s="132" t="s">
        <v>40</v>
      </c>
      <c r="E27" s="161" t="str">
        <f>VLOOKUP(B27,ИСХОДНИК!A:P,11,FALSE())</f>
        <v>Под сварку встык DIN</v>
      </c>
      <c r="F27" s="162">
        <f>VLOOKUP(B27,ИСХОДНИК!A:P,7,FALSE())</f>
        <v>80</v>
      </c>
      <c r="G27" s="133" t="str">
        <f>VLOOKUP(B27,ИСХОДНИК!A:P,10,FALSE())</f>
        <v>R717, R744 и фреоны</v>
      </c>
      <c r="H27" s="134">
        <f>VLOOKUP(B27,ИСХОДНИК!A:P,8,FALSE())</f>
        <v>52</v>
      </c>
      <c r="I27" s="133" t="str">
        <f>VLOOKUP(B27,ИСХОДНИК!A:P,9,FALSE())</f>
        <v xml:space="preserve"> -60…120</v>
      </c>
      <c r="J27" s="162" t="str">
        <f>VLOOKUP(B27,ИСХОДНИК!A:P,15,FALSE())</f>
        <v>U6 PL40R</v>
      </c>
      <c r="K27" s="136">
        <f>VLOOKUP(B27,ИСХОДНИК!A:P,13,FALSE())</f>
        <v>250</v>
      </c>
      <c r="L27" s="136">
        <f>VLOOKUP(B27,ИСХОДНИК!A:P,14,FALSE())</f>
        <v>300</v>
      </c>
      <c r="M27" s="329" t="str">
        <f>IF(VLOOKUP(B27,ИСХОДНИК!A:R,18,FALSE())=1,ИСХОДНИК!$T$2,IF(VLOOKUP(B27,ИСХОДНИК!A:R,18,FALSE())=2,ИСХОДНИК!$T$4,IF(VLOOKUP(B27,ИСХОДНИК!A:R,18,FALSE())=3,ИСХОДНИК!$T$5)))</f>
        <v>○</v>
      </c>
    </row>
    <row r="29" spans="2:13">
      <c r="B29" s="428" t="s">
        <v>762</v>
      </c>
      <c r="C29" s="428"/>
      <c r="D29" s="428"/>
      <c r="E29" s="428"/>
      <c r="F29" s="428"/>
      <c r="G29" s="428"/>
      <c r="H29" s="428"/>
      <c r="I29" s="428"/>
      <c r="J29" s="428"/>
      <c r="K29" s="428"/>
      <c r="L29" s="428"/>
      <c r="M29" s="428"/>
    </row>
    <row r="30" spans="2:13">
      <c r="B30" s="258"/>
      <c r="C30" s="226"/>
      <c r="D30" s="226"/>
      <c r="E30" s="225"/>
      <c r="F30" s="226"/>
      <c r="G30" s="227"/>
      <c r="H30" s="225"/>
      <c r="I30" s="227"/>
      <c r="J30" s="225"/>
      <c r="K30" s="226"/>
      <c r="L30" s="226"/>
      <c r="M30" s="227"/>
    </row>
    <row r="31" spans="2:13">
      <c r="B31" s="365"/>
      <c r="C31" s="153"/>
      <c r="D31" s="372"/>
      <c r="E31" s="368"/>
      <c r="F31" s="372"/>
      <c r="G31" s="373"/>
      <c r="H31" s="368"/>
      <c r="I31" s="373"/>
      <c r="J31" s="414"/>
      <c r="K31" s="446"/>
      <c r="L31" s="446"/>
      <c r="M31" s="415"/>
    </row>
    <row r="32" spans="2:13">
      <c r="B32" s="365"/>
      <c r="C32" s="153"/>
      <c r="D32" s="372"/>
      <c r="E32" s="368"/>
      <c r="F32" s="372"/>
      <c r="G32" s="373"/>
      <c r="H32" s="368"/>
      <c r="I32" s="373"/>
      <c r="J32" s="414"/>
      <c r="K32" s="446"/>
      <c r="L32" s="446"/>
      <c r="M32" s="415"/>
    </row>
    <row r="33" spans="2:13">
      <c r="B33" s="365"/>
      <c r="C33" s="153"/>
      <c r="D33" s="372"/>
      <c r="E33" s="368"/>
      <c r="F33" s="372"/>
      <c r="G33" s="373"/>
      <c r="H33" s="368"/>
      <c r="I33" s="373"/>
      <c r="J33" s="414"/>
      <c r="K33" s="446"/>
      <c r="L33" s="446"/>
      <c r="M33" s="415"/>
    </row>
    <row r="34" spans="2:13">
      <c r="B34" s="365"/>
      <c r="C34" s="153"/>
      <c r="D34" s="372"/>
      <c r="E34" s="368"/>
      <c r="F34" s="372"/>
      <c r="G34" s="373"/>
      <c r="H34" s="368"/>
      <c r="I34" s="373"/>
      <c r="J34" s="414"/>
      <c r="K34" s="446"/>
      <c r="L34" s="446"/>
      <c r="M34" s="415"/>
    </row>
    <row r="35" spans="2:13">
      <c r="B35" s="365"/>
      <c r="C35" s="153"/>
      <c r="D35" s="372"/>
      <c r="E35" s="368"/>
      <c r="F35" s="372"/>
      <c r="G35" s="373"/>
      <c r="H35" s="368"/>
      <c r="I35" s="373"/>
      <c r="J35" s="414"/>
      <c r="K35" s="446"/>
      <c r="L35" s="446"/>
      <c r="M35" s="415"/>
    </row>
    <row r="36" spans="2:13">
      <c r="B36" s="365"/>
      <c r="C36" s="153"/>
      <c r="D36" s="372"/>
      <c r="E36" s="368"/>
      <c r="F36" s="372"/>
      <c r="G36" s="373"/>
      <c r="H36" s="368"/>
      <c r="I36" s="373"/>
      <c r="J36" s="414"/>
      <c r="K36" s="446"/>
      <c r="L36" s="446"/>
      <c r="M36" s="415"/>
    </row>
    <row r="37" spans="2:13">
      <c r="B37" s="365"/>
      <c r="C37" s="153"/>
      <c r="D37" s="372"/>
      <c r="E37" s="368"/>
      <c r="F37" s="372"/>
      <c r="G37" s="373"/>
      <c r="H37" s="368"/>
      <c r="I37" s="373"/>
      <c r="J37" s="414"/>
      <c r="K37" s="446"/>
      <c r="L37" s="446"/>
      <c r="M37" s="415"/>
    </row>
    <row r="38" spans="2:13">
      <c r="B38" s="365"/>
      <c r="C38" s="153"/>
      <c r="D38" s="372"/>
      <c r="E38" s="368"/>
      <c r="F38" s="372"/>
      <c r="G38" s="373"/>
      <c r="H38" s="368"/>
      <c r="I38" s="373"/>
      <c r="J38" s="414"/>
      <c r="K38" s="446"/>
      <c r="L38" s="446"/>
      <c r="M38" s="415"/>
    </row>
    <row r="39" spans="2:13">
      <c r="B39" s="365"/>
      <c r="C39" s="153"/>
      <c r="D39" s="372"/>
      <c r="E39" s="368"/>
      <c r="F39" s="372"/>
      <c r="G39" s="373"/>
      <c r="H39" s="368"/>
      <c r="I39" s="373"/>
      <c r="J39" s="414"/>
      <c r="K39" s="446"/>
      <c r="L39" s="446"/>
      <c r="M39" s="415"/>
    </row>
    <row r="40" spans="2:13">
      <c r="B40" s="365"/>
      <c r="C40" s="153"/>
      <c r="D40" s="372"/>
      <c r="E40" s="368"/>
      <c r="F40" s="372"/>
      <c r="G40" s="373"/>
      <c r="H40" s="368"/>
      <c r="I40" s="373"/>
      <c r="J40" s="414"/>
      <c r="K40" s="446"/>
      <c r="L40" s="446"/>
      <c r="M40" s="415"/>
    </row>
    <row r="41" spans="2:13">
      <c r="B41" s="365"/>
      <c r="C41" s="153"/>
      <c r="D41" s="372"/>
      <c r="E41" s="368"/>
      <c r="F41" s="372"/>
      <c r="G41" s="373"/>
      <c r="H41" s="368"/>
      <c r="I41" s="373"/>
      <c r="J41" s="414"/>
      <c r="K41" s="446"/>
      <c r="L41" s="446"/>
      <c r="M41" s="415"/>
    </row>
    <row r="42" spans="2:13">
      <c r="B42" s="365"/>
      <c r="C42" s="153"/>
      <c r="D42" s="372"/>
      <c r="E42" s="368"/>
      <c r="F42" s="372"/>
      <c r="G42" s="373"/>
      <c r="H42" s="368"/>
      <c r="I42" s="373"/>
      <c r="J42" s="414"/>
      <c r="K42" s="446"/>
      <c r="L42" s="446"/>
      <c r="M42" s="415"/>
    </row>
    <row r="43" spans="2:13">
      <c r="B43" s="365"/>
      <c r="C43" s="153"/>
      <c r="D43" s="372"/>
      <c r="E43" s="368"/>
      <c r="F43" s="372"/>
      <c r="G43" s="373"/>
      <c r="H43" s="368"/>
      <c r="I43" s="373"/>
      <c r="J43" s="414"/>
      <c r="K43" s="446"/>
      <c r="L43" s="446"/>
      <c r="M43" s="415"/>
    </row>
    <row r="44" spans="2:13">
      <c r="B44" s="259"/>
      <c r="C44" s="214"/>
      <c r="D44" s="214"/>
      <c r="E44" s="229"/>
      <c r="F44" s="214"/>
      <c r="G44" s="374"/>
      <c r="H44" s="369"/>
      <c r="I44" s="374"/>
      <c r="J44" s="416"/>
      <c r="K44" s="447"/>
      <c r="L44" s="447"/>
      <c r="M44" s="417"/>
    </row>
    <row r="45" spans="2:13" ht="40.5">
      <c r="B45" s="301" t="s">
        <v>714</v>
      </c>
      <c r="C45" s="443" t="s">
        <v>356</v>
      </c>
      <c r="D45" s="445"/>
      <c r="E45" s="445"/>
      <c r="F45" s="445"/>
      <c r="G45" s="445"/>
      <c r="H45" s="441"/>
      <c r="I45" s="344" t="s">
        <v>761</v>
      </c>
      <c r="J45" s="301" t="s">
        <v>18</v>
      </c>
      <c r="K45" s="401" t="s">
        <v>19</v>
      </c>
      <c r="L45" s="401" t="s">
        <v>20</v>
      </c>
      <c r="M45" s="302" t="s">
        <v>21</v>
      </c>
    </row>
    <row r="46" spans="2:13" ht="18" customHeight="1">
      <c r="B46" s="129" t="s">
        <v>734</v>
      </c>
      <c r="C46" s="427" t="str">
        <f>VLOOKUP(B46,ИСХОДНИК!A:P,3,FALSE())</f>
        <v>Универсальная прокладка DN 15-25. Мультипак 10 шт.</v>
      </c>
      <c r="D46" s="427"/>
      <c r="E46" s="427"/>
      <c r="F46" s="427"/>
      <c r="G46" s="427"/>
      <c r="H46" s="427"/>
      <c r="I46" s="132">
        <v>7</v>
      </c>
      <c r="J46" s="132" t="str">
        <f>VLOOKUP(B46,ИСХОДНИК!A:P,15,FALSE())</f>
        <v>U6 PL40R</v>
      </c>
      <c r="K46" s="136">
        <f>VLOOKUP(B46,ИСХОДНИК!A:P,13,FALSE())</f>
        <v>12</v>
      </c>
      <c r="L46" s="136">
        <f>VLOOKUP(B46,ИСХОДНИК!A:P,14,FALSE())</f>
        <v>14.399999999999999</v>
      </c>
      <c r="M46" s="137" t="str">
        <f>VLOOKUP(B46,ИСХОДНИК!A:Q,17,FALSE)</f>
        <v>◑</v>
      </c>
    </row>
    <row r="47" spans="2:13" ht="18" customHeight="1">
      <c r="B47" s="129" t="s">
        <v>736</v>
      </c>
      <c r="C47" s="427" t="str">
        <f>VLOOKUP(B47,ИСХОДНИК!A:P,3,FALSE())</f>
        <v>Универсальная прокладка DN 32-40. Мультипак 10 шт.</v>
      </c>
      <c r="D47" s="427"/>
      <c r="E47" s="427"/>
      <c r="F47" s="427"/>
      <c r="G47" s="427"/>
      <c r="H47" s="427"/>
      <c r="I47" s="132">
        <v>7</v>
      </c>
      <c r="J47" s="132" t="str">
        <f>VLOOKUP(B47,ИСХОДНИК!A:P,15,FALSE())</f>
        <v>U6 PL40R</v>
      </c>
      <c r="K47" s="136">
        <f>VLOOKUP(B47,ИСХОДНИК!A:P,13,FALSE())</f>
        <v>15</v>
      </c>
      <c r="L47" s="136">
        <f>VLOOKUP(B47,ИСХОДНИК!A:P,14,FALSE())</f>
        <v>18</v>
      </c>
      <c r="M47" s="137" t="str">
        <f>VLOOKUP(B47,ИСХОДНИК!A:Q,17,FALSE)</f>
        <v>◑</v>
      </c>
    </row>
    <row r="48" spans="2:13" ht="18" customHeight="1">
      <c r="B48" s="129" t="s">
        <v>737</v>
      </c>
      <c r="C48" s="427" t="str">
        <f>VLOOKUP(B48,ИСХОДНИК!A:P,3,FALSE())</f>
        <v>Универсальная прокладка DN 50. Мультипак 10 шт.</v>
      </c>
      <c r="D48" s="427"/>
      <c r="E48" s="427"/>
      <c r="F48" s="427"/>
      <c r="G48" s="427"/>
      <c r="H48" s="427"/>
      <c r="I48" s="132">
        <v>7</v>
      </c>
      <c r="J48" s="132" t="str">
        <f>VLOOKUP(B48,ИСХОДНИК!A:P,15,FALSE())</f>
        <v>U6 PL40R</v>
      </c>
      <c r="K48" s="136">
        <f>VLOOKUP(B48,ИСХОДНИК!A:P,13,FALSE())</f>
        <v>24</v>
      </c>
      <c r="L48" s="136">
        <f>VLOOKUP(B48,ИСХОДНИК!A:P,14,FALSE())</f>
        <v>28.799999999999997</v>
      </c>
      <c r="M48" s="137" t="str">
        <f>VLOOKUP(B48,ИСХОДНИК!A:Q,17,FALSE)</f>
        <v>◑</v>
      </c>
    </row>
    <row r="49" spans="1:14" ht="18" customHeight="1">
      <c r="B49" s="129" t="s">
        <v>738</v>
      </c>
      <c r="C49" s="427" t="str">
        <f>VLOOKUP(B49,ИСХОДНИК!A:P,3,FALSE())</f>
        <v>Универсальная прокладка DN 65. Мультипак 10 шт.</v>
      </c>
      <c r="D49" s="427"/>
      <c r="E49" s="427"/>
      <c r="F49" s="427"/>
      <c r="G49" s="427"/>
      <c r="H49" s="427"/>
      <c r="I49" s="132">
        <v>7</v>
      </c>
      <c r="J49" s="132" t="str">
        <f>VLOOKUP(B49,ИСХОДНИК!A:P,15,FALSE())</f>
        <v>U6 PL40R</v>
      </c>
      <c r="K49" s="136">
        <f>VLOOKUP(B49,ИСХОДНИК!A:P,13,FALSE())</f>
        <v>30</v>
      </c>
      <c r="L49" s="136">
        <f>VLOOKUP(B49,ИСХОДНИК!A:P,14,FALSE())</f>
        <v>36</v>
      </c>
      <c r="M49" s="137" t="str">
        <f>VLOOKUP(B49,ИСХОДНИК!A:Q,17,FALSE)</f>
        <v>◑</v>
      </c>
    </row>
    <row r="50" spans="1:14" ht="18" customHeight="1">
      <c r="B50" s="129" t="s">
        <v>739</v>
      </c>
      <c r="C50" s="427" t="str">
        <f>VLOOKUP(B50,ИСХОДНИК!A:P,3,FALSE())</f>
        <v>Универсальная прокладка DN 80. Мультипак 10 шт.</v>
      </c>
      <c r="D50" s="427"/>
      <c r="E50" s="427"/>
      <c r="F50" s="427"/>
      <c r="G50" s="427"/>
      <c r="H50" s="427"/>
      <c r="I50" s="132">
        <v>7</v>
      </c>
      <c r="J50" s="132" t="str">
        <f>VLOOKUP(B50,ИСХОДНИК!A:P,15,FALSE())</f>
        <v>U6 PL40R</v>
      </c>
      <c r="K50" s="136">
        <f>VLOOKUP(B50,ИСХОДНИК!A:P,13,FALSE())</f>
        <v>45</v>
      </c>
      <c r="L50" s="136">
        <f>VLOOKUP(B50,ИСХОДНИК!A:P,14,FALSE())</f>
        <v>54</v>
      </c>
      <c r="M50" s="137" t="str">
        <f>VLOOKUP(B50,ИСХОДНИК!A:Q,17,FALSE)</f>
        <v>◑</v>
      </c>
    </row>
    <row r="51" spans="1:14" s="24" customFormat="1" ht="18" customHeight="1">
      <c r="B51" s="444"/>
      <c r="C51" s="444"/>
      <c r="D51" s="444"/>
      <c r="E51" s="444"/>
      <c r="F51" s="444"/>
      <c r="G51" s="444"/>
      <c r="H51" s="444"/>
      <c r="I51" s="444"/>
      <c r="J51" s="444"/>
      <c r="K51" s="444"/>
      <c r="L51" s="444"/>
      <c r="M51" s="444"/>
    </row>
    <row r="52" spans="1:14" ht="18" customHeight="1">
      <c r="B52" s="129" t="s">
        <v>748</v>
      </c>
      <c r="C52" s="427" t="str">
        <f>VLOOKUP(B52,ИСХОДНИК!A:P,3,FALSE())</f>
        <v>Комплект сальникового уплотнения DN 15-25.  Мультипак: 10 комплектов.</v>
      </c>
      <c r="D52" s="427"/>
      <c r="E52" s="427"/>
      <c r="F52" s="427"/>
      <c r="G52" s="427"/>
      <c r="H52" s="427"/>
      <c r="I52" s="342" t="s">
        <v>1608</v>
      </c>
      <c r="J52" s="132" t="str">
        <f>VLOOKUP(B52,ИСХОДНИК!A:P,15,FALSE())</f>
        <v>U6 PL40R</v>
      </c>
      <c r="K52" s="136">
        <f>VLOOKUP(B52,ИСХОДНИК!A:P,13,FALSE())</f>
        <v>150</v>
      </c>
      <c r="L52" s="136">
        <f>VLOOKUP(B52,ИСХОДНИК!A:P,14,FALSE())</f>
        <v>180</v>
      </c>
      <c r="M52" s="137" t="str">
        <f>VLOOKUP(B52,ИСХОДНИК!A:Q,17,FALSE)</f>
        <v>◑</v>
      </c>
    </row>
    <row r="53" spans="1:14" ht="18" customHeight="1">
      <c r="B53" s="129" t="s">
        <v>753</v>
      </c>
      <c r="C53" s="427" t="str">
        <f>VLOOKUP(B53,ИСХОДНИК!A:P,3,FALSE())</f>
        <v>Комплект сальникового уплотнения DN 32-50. Мультипак: 10 комплектов.</v>
      </c>
      <c r="D53" s="427"/>
      <c r="E53" s="427"/>
      <c r="F53" s="427"/>
      <c r="G53" s="427"/>
      <c r="H53" s="427"/>
      <c r="I53" s="342" t="s">
        <v>1608</v>
      </c>
      <c r="J53" s="132" t="str">
        <f>VLOOKUP(B53,ИСХОДНИК!A:P,15,FALSE())</f>
        <v>U6 PL40R</v>
      </c>
      <c r="K53" s="136">
        <f>VLOOKUP(B53,ИСХОДНИК!A:P,13,FALSE())</f>
        <v>255</v>
      </c>
      <c r="L53" s="136">
        <f>VLOOKUP(B53,ИСХОДНИК!A:P,14,FALSE())</f>
        <v>306</v>
      </c>
      <c r="M53" s="137" t="str">
        <f>VLOOKUP(B53,ИСХОДНИК!A:Q,17,FALSE)</f>
        <v>◑</v>
      </c>
    </row>
    <row r="54" spans="1:14" ht="18" customHeight="1">
      <c r="B54" s="129" t="s">
        <v>754</v>
      </c>
      <c r="C54" s="427" t="str">
        <f>VLOOKUP(B54,ИСХОДНИК!A:P,3,FALSE())</f>
        <v>Комплект сальникового уплотнения DN 65. Мультипак: 10 комплектов.</v>
      </c>
      <c r="D54" s="427"/>
      <c r="E54" s="427"/>
      <c r="F54" s="427"/>
      <c r="G54" s="427"/>
      <c r="H54" s="427"/>
      <c r="I54" s="342" t="s">
        <v>1608</v>
      </c>
      <c r="J54" s="132" t="str">
        <f>VLOOKUP(B54,ИСХОДНИК!A:P,15,FALSE())</f>
        <v>U6 PL40R</v>
      </c>
      <c r="K54" s="136">
        <f>VLOOKUP(B54,ИСХОДНИК!A:P,13,FALSE())</f>
        <v>499</v>
      </c>
      <c r="L54" s="136">
        <f>VLOOKUP(B54,ИСХОДНИК!A:P,14,FALSE())</f>
        <v>598.79999999999995</v>
      </c>
      <c r="M54" s="137" t="str">
        <f>VLOOKUP(B54,ИСХОДНИК!A:Q,17,FALSE)</f>
        <v>◑</v>
      </c>
    </row>
    <row r="55" spans="1:14" ht="18" customHeight="1">
      <c r="B55" s="129" t="s">
        <v>755</v>
      </c>
      <c r="C55" s="427" t="str">
        <f>VLOOKUP(B55,ИСХОДНИК!A:P,3,FALSE())</f>
        <v>Комплект сальникового уплотнения DN 80.  Мультипак: 10 комплектов.</v>
      </c>
      <c r="D55" s="427"/>
      <c r="E55" s="427"/>
      <c r="F55" s="427"/>
      <c r="G55" s="427"/>
      <c r="H55" s="427"/>
      <c r="I55" s="342" t="s">
        <v>1608</v>
      </c>
      <c r="J55" s="132" t="str">
        <f>VLOOKUP(B55,ИСХОДНИК!A:P,15,FALSE())</f>
        <v>U6 PL40R</v>
      </c>
      <c r="K55" s="136">
        <f>VLOOKUP(B55,ИСХОДНИК!A:P,13,FALSE())</f>
        <v>580</v>
      </c>
      <c r="L55" s="136">
        <f>VLOOKUP(B55,ИСХОДНИК!A:P,14,FALSE())</f>
        <v>696</v>
      </c>
      <c r="M55" s="137" t="str">
        <f>VLOOKUP(B55,ИСХОДНИК!A:Q,17,FALSE)</f>
        <v>◑</v>
      </c>
    </row>
    <row r="56" spans="1:14" ht="18" customHeight="1">
      <c r="A56" s="24"/>
      <c r="B56" s="139"/>
      <c r="C56" s="375"/>
      <c r="D56" s="140"/>
      <c r="E56" s="140"/>
      <c r="F56" s="140"/>
      <c r="G56" s="140"/>
      <c r="H56" s="140"/>
      <c r="I56" s="153"/>
      <c r="J56" s="142"/>
      <c r="K56" s="145"/>
      <c r="L56" s="145"/>
      <c r="M56" s="142"/>
      <c r="N56" s="24"/>
    </row>
    <row r="57" spans="1:14" ht="18" customHeight="1">
      <c r="B57" s="129" t="s">
        <v>1610</v>
      </c>
      <c r="C57" s="418" t="str">
        <f>VLOOKUP(B57,ИСХОДНИК!A:P,3,FALSE())</f>
        <v>Колпачок с прокладкой для SVA, SCA, REG (DN 15-25).</v>
      </c>
      <c r="D57" s="419"/>
      <c r="E57" s="419"/>
      <c r="F57" s="419"/>
      <c r="G57" s="419"/>
      <c r="H57" s="420"/>
      <c r="I57" s="342">
        <v>14</v>
      </c>
      <c r="J57" s="132" t="str">
        <f>VLOOKUP(B57,ИСХОДНИК!A:P,15,FALSE())</f>
        <v>U6 PL40R</v>
      </c>
      <c r="K57" s="136">
        <f>VLOOKUP(B57,ИСХОДНИК!A:P,13,FALSE())</f>
        <v>11</v>
      </c>
      <c r="L57" s="136">
        <f>VLOOKUP(B57,ИСХОДНИК!A:P,14,FALSE())</f>
        <v>13.2</v>
      </c>
      <c r="M57" s="137" t="str">
        <f>VLOOKUP(B57,ИСХОДНИК!A:Q,17,FALSE)</f>
        <v>◑</v>
      </c>
    </row>
    <row r="58" spans="1:14" ht="18" customHeight="1">
      <c r="B58" s="129" t="s">
        <v>1611</v>
      </c>
      <c r="C58" s="418" t="str">
        <f>VLOOKUP(B58,ИСХОДНИК!A:P,3,FALSE())</f>
        <v xml:space="preserve">Колпачок с прокладкой для SVA, SCA, REG (DN 32-50). </v>
      </c>
      <c r="D58" s="419"/>
      <c r="E58" s="419"/>
      <c r="F58" s="419"/>
      <c r="G58" s="419"/>
      <c r="H58" s="420"/>
      <c r="I58" s="342">
        <v>14</v>
      </c>
      <c r="J58" s="132" t="str">
        <f>VLOOKUP(B58,ИСХОДНИК!A:P,15,FALSE())</f>
        <v>U6 PL40R</v>
      </c>
      <c r="K58" s="136">
        <f>VLOOKUP(B58,ИСХОДНИК!A:P,13,FALSE())</f>
        <v>19</v>
      </c>
      <c r="L58" s="136">
        <f>VLOOKUP(B58,ИСХОДНИК!A:P,14,FALSE())</f>
        <v>22.8</v>
      </c>
      <c r="M58" s="137" t="str">
        <f>VLOOKUP(B58,ИСХОДНИК!A:Q,17,FALSE)</f>
        <v>◑</v>
      </c>
    </row>
    <row r="59" spans="1:14" ht="18" customHeight="1">
      <c r="B59" s="129" t="s">
        <v>1613</v>
      </c>
      <c r="C59" s="418" t="str">
        <f>VLOOKUP(B59,ИСХОДНИК!A:P,3,FALSE())</f>
        <v>Колпачок с прокладкой для SVA, SCA, REG (DN 65)</v>
      </c>
      <c r="D59" s="419"/>
      <c r="E59" s="419"/>
      <c r="F59" s="419"/>
      <c r="G59" s="419"/>
      <c r="H59" s="420"/>
      <c r="I59" s="342">
        <v>14</v>
      </c>
      <c r="J59" s="132" t="str">
        <f>VLOOKUP(B59,ИСХОДНИК!A:P,15,FALSE())</f>
        <v>U6 PL40R</v>
      </c>
      <c r="K59" s="136">
        <f>VLOOKUP(B59,ИСХОДНИК!A:P,13,FALSE())</f>
        <v>21</v>
      </c>
      <c r="L59" s="136">
        <f>VLOOKUP(B59,ИСХОДНИК!A:P,14,FALSE())</f>
        <v>25.2</v>
      </c>
      <c r="M59" s="137" t="str">
        <f>VLOOKUP(B59,ИСХОДНИК!A:Q,17,FALSE)</f>
        <v>◑</v>
      </c>
    </row>
    <row r="60" spans="1:14" ht="18" customHeight="1">
      <c r="B60" s="129" t="s">
        <v>1614</v>
      </c>
      <c r="C60" s="418" t="str">
        <f>VLOOKUP(B60,ИСХОДНИК!A:P,3,FALSE())</f>
        <v>Колпачок с прокладкой для SVA, SCA (DN 80-100)</v>
      </c>
      <c r="D60" s="419"/>
      <c r="E60" s="419"/>
      <c r="F60" s="419"/>
      <c r="G60" s="419"/>
      <c r="H60" s="420"/>
      <c r="I60" s="342">
        <v>14</v>
      </c>
      <c r="J60" s="132" t="str">
        <f>VLOOKUP(B60,ИСХОДНИК!A:P,15,FALSE())</f>
        <v>U6 PL40R</v>
      </c>
      <c r="K60" s="136">
        <f>VLOOKUP(B60,ИСХОДНИК!A:P,13,FALSE())</f>
        <v>33</v>
      </c>
      <c r="L60" s="136">
        <f>VLOOKUP(B60,ИСХОДНИК!A:P,14,FALSE())</f>
        <v>39.6</v>
      </c>
      <c r="M60" s="137" t="str">
        <f>VLOOKUP(B60,ИСХОДНИК!A:Q,17,FALSE)</f>
        <v>◑</v>
      </c>
    </row>
    <row r="61" spans="1:14" s="24" customFormat="1" ht="18" customHeight="1">
      <c r="B61" s="139"/>
      <c r="C61" s="140"/>
      <c r="D61" s="140"/>
      <c r="E61" s="140"/>
      <c r="F61" s="140"/>
      <c r="G61" s="140"/>
      <c r="H61" s="140"/>
      <c r="I61" s="153"/>
      <c r="J61" s="142"/>
      <c r="K61" s="145"/>
      <c r="L61" s="145"/>
      <c r="M61" s="142"/>
    </row>
    <row r="62" spans="1:14" ht="18" customHeight="1">
      <c r="B62" s="129" t="s">
        <v>1621</v>
      </c>
      <c r="C62" s="418" t="str">
        <f>VLOOKUP(B62,ИСХОДНИК!A:P,3,FALSE())</f>
        <v>Маховик (60 мм) для клапанов SVA, REG, SCA DN 15-25</v>
      </c>
      <c r="D62" s="419"/>
      <c r="E62" s="419"/>
      <c r="F62" s="419"/>
      <c r="G62" s="419"/>
      <c r="H62" s="420"/>
      <c r="I62" s="132">
        <v>15</v>
      </c>
      <c r="J62" s="132" t="str">
        <f>VLOOKUP(B62,ИСХОДНИК!A:P,15,FALSE())</f>
        <v>U6 PL40R</v>
      </c>
      <c r="K62" s="136">
        <f>VLOOKUP(B62,ИСХОДНИК!A:P,13,FALSE())</f>
        <v>29</v>
      </c>
      <c r="L62" s="136">
        <f>VLOOKUP(B62,ИСХОДНИК!A:P,14,FALSE())</f>
        <v>34.799999999999997</v>
      </c>
      <c r="M62" s="137" t="str">
        <f>VLOOKUP(B62,ИСХОДНИК!A:Q,17,FALSE)</f>
        <v>◑</v>
      </c>
    </row>
    <row r="63" spans="1:14" ht="18" customHeight="1">
      <c r="B63" s="129" t="s">
        <v>1622</v>
      </c>
      <c r="C63" s="418" t="str">
        <f>VLOOKUP(B63,ИСХОДНИК!A:P,3,FALSE())</f>
        <v>Маховик (80 мм) для клапанов SVA, REG, SCA DN 32-40</v>
      </c>
      <c r="D63" s="419"/>
      <c r="E63" s="419"/>
      <c r="F63" s="419"/>
      <c r="G63" s="419"/>
      <c r="H63" s="420"/>
      <c r="I63" s="132">
        <v>15</v>
      </c>
      <c r="J63" s="132" t="str">
        <f>VLOOKUP(B63,ИСХОДНИК!A:P,15,FALSE())</f>
        <v>U6 PL40R</v>
      </c>
      <c r="K63" s="136">
        <f>VLOOKUP(B63,ИСХОДНИК!A:P,13,FALSE())</f>
        <v>39</v>
      </c>
      <c r="L63" s="136">
        <f>VLOOKUP(B63,ИСХОДНИК!A:P,14,FALSE())</f>
        <v>46.8</v>
      </c>
      <c r="M63" s="137" t="str">
        <f>VLOOKUP(B63,ИСХОДНИК!A:Q,17,FALSE)</f>
        <v>◑</v>
      </c>
    </row>
    <row r="64" spans="1:14" ht="18" customHeight="1">
      <c r="B64" s="129" t="s">
        <v>1623</v>
      </c>
      <c r="C64" s="418" t="str">
        <f>VLOOKUP(B64,ИСХОДНИК!A:P,3,FALSE())</f>
        <v>Маховик (100 мм) для клапанов SVA, REG, SCA DN 50</v>
      </c>
      <c r="D64" s="419"/>
      <c r="E64" s="419"/>
      <c r="F64" s="419"/>
      <c r="G64" s="419"/>
      <c r="H64" s="420"/>
      <c r="I64" s="132">
        <v>15</v>
      </c>
      <c r="J64" s="132" t="str">
        <f>VLOOKUP(B64,ИСХОДНИК!A:P,15,FALSE())</f>
        <v>U6 PL40R</v>
      </c>
      <c r="K64" s="136">
        <f>VLOOKUP(B64,ИСХОДНИК!A:P,13,FALSE())</f>
        <v>49</v>
      </c>
      <c r="L64" s="136">
        <f>VLOOKUP(B64,ИСХОДНИК!A:P,14,FALSE())</f>
        <v>58.8</v>
      </c>
      <c r="M64" s="137" t="str">
        <f>VLOOKUP(B64,ИСХОДНИК!A:Q,17,FALSE)</f>
        <v>◑</v>
      </c>
    </row>
    <row r="65" spans="2:13" ht="18" customHeight="1">
      <c r="B65" s="129" t="s">
        <v>1624</v>
      </c>
      <c r="C65" s="418" t="str">
        <f>VLOOKUP(B65,ИСХОДНИК!A:P,3,FALSE())</f>
        <v>Маховик (120 мм) для клапанов SVA, REG, SCA DN 65</v>
      </c>
      <c r="D65" s="419"/>
      <c r="E65" s="419"/>
      <c r="F65" s="419"/>
      <c r="G65" s="419"/>
      <c r="H65" s="420"/>
      <c r="I65" s="132">
        <v>15</v>
      </c>
      <c r="J65" s="132" t="str">
        <f>VLOOKUP(B65,ИСХОДНИК!A:P,15,FALSE())</f>
        <v>U6 PL40R</v>
      </c>
      <c r="K65" s="136">
        <f>VLOOKUP(B65,ИСХОДНИК!A:P,13,FALSE())</f>
        <v>59</v>
      </c>
      <c r="L65" s="136">
        <f>VLOOKUP(B65,ИСХОДНИК!A:P,14,FALSE())</f>
        <v>70.8</v>
      </c>
      <c r="M65" s="137" t="str">
        <f>VLOOKUP(B65,ИСХОДНИК!A:Q,17,FALSE)</f>
        <v>◑</v>
      </c>
    </row>
    <row r="66" spans="2:13" ht="18" customHeight="1">
      <c r="B66" s="129" t="s">
        <v>1625</v>
      </c>
      <c r="C66" s="418" t="str">
        <f>VLOOKUP(B66,ИСХОДНИК!A:P,3,FALSE())</f>
        <v>Маховик (160 мм) для клапанов SVA, SCA DN 80</v>
      </c>
      <c r="D66" s="419"/>
      <c r="E66" s="419"/>
      <c r="F66" s="419"/>
      <c r="G66" s="419"/>
      <c r="H66" s="420"/>
      <c r="I66" s="132">
        <v>15</v>
      </c>
      <c r="J66" s="132" t="str">
        <f>VLOOKUP(B66,ИСХОДНИК!A:P,15,FALSE())</f>
        <v>U6 PL40R</v>
      </c>
      <c r="K66" s="136">
        <f>VLOOKUP(B66,ИСХОДНИК!A:P,13,FALSE())</f>
        <v>75</v>
      </c>
      <c r="L66" s="136">
        <f>VLOOKUP(B66,ИСХОДНИК!A:P,14,FALSE())</f>
        <v>90</v>
      </c>
      <c r="M66" s="137" t="str">
        <f>VLOOKUP(B66,ИСХОДНИК!A:Q,17,FALSE)</f>
        <v>◑</v>
      </c>
    </row>
  </sheetData>
  <autoFilter ref="B10:M10" xr:uid="{00000000-0001-0000-0100-000000000000}"/>
  <mergeCells count="24">
    <mergeCell ref="B3:H3"/>
    <mergeCell ref="B29:M29"/>
    <mergeCell ref="C45:H45"/>
    <mergeCell ref="J31:M44"/>
    <mergeCell ref="C46:H46"/>
    <mergeCell ref="J9:M9"/>
    <mergeCell ref="C66:H66"/>
    <mergeCell ref="B51:M51"/>
    <mergeCell ref="C60:H60"/>
    <mergeCell ref="C62:H62"/>
    <mergeCell ref="C63:H63"/>
    <mergeCell ref="C64:H64"/>
    <mergeCell ref="C65:H65"/>
    <mergeCell ref="C57:H57"/>
    <mergeCell ref="C58:H58"/>
    <mergeCell ref="C59:H59"/>
    <mergeCell ref="C52:H52"/>
    <mergeCell ref="C53:H53"/>
    <mergeCell ref="C54:H54"/>
    <mergeCell ref="C55:H55"/>
    <mergeCell ref="C47:H47"/>
    <mergeCell ref="C48:H48"/>
    <mergeCell ref="C49:H49"/>
    <mergeCell ref="C50:H50"/>
  </mergeCells>
  <phoneticPr fontId="11" type="noConversion"/>
  <conditionalFormatting sqref="K11:L18 K52:L66">
    <cfRule type="containsErrors" dxfId="13" priority="4">
      <formula>ISERROR(K11)</formula>
    </cfRule>
  </conditionalFormatting>
  <conditionalFormatting sqref="K20:L27">
    <cfRule type="containsErrors" dxfId="12" priority="5">
      <formula>ISERROR(K20)</formula>
    </cfRule>
  </conditionalFormatting>
  <conditionalFormatting sqref="K46:K50">
    <cfRule type="containsErrors" dxfId="11" priority="2">
      <formula>ISERROR(K46)</formula>
    </cfRule>
  </conditionalFormatting>
  <conditionalFormatting sqref="L46:L50">
    <cfRule type="containsErrors" dxfId="10" priority="1">
      <formula>ISERROR(L46)</formula>
    </cfRule>
  </conditionalFormatting>
  <hyperlinks>
    <hyperlink ref="B7" r:id="rId1" xr:uid="{BCF4768E-7852-4327-ADD6-49B17B796C4B}"/>
    <hyperlink ref="B8" r:id="rId2" xr:uid="{C0084DAA-8A08-42A4-98C3-269816B89F0B}"/>
  </hyperlinks>
  <pageMargins left="0.75" right="0.75" top="1" bottom="1" header="0.511811023622047" footer="0.5"/>
  <pageSetup paperSize="9" orientation="portrait" horizontalDpi="300" verticalDpi="300" r:id="rId3"/>
  <headerFooter>
    <oddFooter>&amp;C&amp;1#&amp;"Calibri,Обычный"&amp;10&amp;K000000Classified as Business</oddFooter>
  </headerFooter>
  <drawing r:id="rId4"/>
  <legacyDrawing r:id="rId5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Лист3"/>
  <dimension ref="A1:T63"/>
  <sheetViews>
    <sheetView showGridLines="0" zoomScale="115" zoomScaleNormal="115" workbookViewId="0">
      <selection activeCell="B11" sqref="B11"/>
    </sheetView>
  </sheetViews>
  <sheetFormatPr defaultColWidth="9.28515625" defaultRowHeight="12.75"/>
  <cols>
    <col min="1" max="1" width="2.140625" customWidth="1"/>
    <col min="2" max="2" width="16.85546875" style="1" customWidth="1"/>
    <col min="3" max="3" width="28.85546875" customWidth="1"/>
    <col min="4" max="4" width="13.7109375" customWidth="1"/>
    <col min="5" max="5" width="27.28515625" customWidth="1"/>
    <col min="6" max="6" width="8.7109375" customWidth="1"/>
    <col min="7" max="7" width="23.140625" bestFit="1" customWidth="1"/>
    <col min="8" max="8" width="11.85546875" customWidth="1"/>
    <col min="9" max="9" width="16" customWidth="1"/>
    <col min="10" max="10" width="12.28515625" customWidth="1"/>
    <col min="11" max="11" width="10.42578125" customWidth="1"/>
    <col min="12" max="12" width="11.28515625" customWidth="1"/>
    <col min="13" max="13" width="5.140625" customWidth="1"/>
    <col min="17" max="17" width="11.140625" customWidth="1"/>
    <col min="18" max="18" width="11.42578125" customWidth="1"/>
    <col min="19" max="19" width="11" customWidth="1"/>
    <col min="20" max="20" width="11.28515625" customWidth="1"/>
  </cols>
  <sheetData>
    <row r="1" spans="1:20" ht="10.5" customHeight="1"/>
    <row r="2" spans="1:20" ht="42" customHeight="1">
      <c r="B2" s="286" t="s">
        <v>79</v>
      </c>
      <c r="C2" s="287"/>
      <c r="D2" s="287"/>
      <c r="E2" s="287"/>
      <c r="F2" s="287"/>
      <c r="G2" s="287"/>
      <c r="H2" s="287"/>
      <c r="I2" s="287"/>
      <c r="J2" s="287"/>
      <c r="K2" s="287"/>
      <c r="L2" s="287"/>
      <c r="M2" s="288"/>
      <c r="O2" s="429" t="s">
        <v>1601</v>
      </c>
      <c r="P2" s="430"/>
      <c r="Q2" s="430"/>
      <c r="R2" s="430"/>
      <c r="S2" s="430"/>
      <c r="T2" s="431"/>
    </row>
    <row r="3" spans="1:20" ht="63" customHeight="1">
      <c r="B3" s="439" t="s">
        <v>80</v>
      </c>
      <c r="C3" s="439"/>
      <c r="D3" s="439"/>
      <c r="E3" s="439"/>
      <c r="F3" s="439"/>
      <c r="G3" s="439"/>
      <c r="H3" s="439"/>
      <c r="I3" s="112"/>
      <c r="J3" s="112"/>
      <c r="K3" s="112"/>
      <c r="L3" s="112"/>
      <c r="M3" s="113"/>
      <c r="O3" s="291"/>
      <c r="P3" s="290"/>
      <c r="Q3" s="433"/>
      <c r="R3" s="433"/>
      <c r="S3" s="292"/>
      <c r="T3" s="289"/>
    </row>
    <row r="4" spans="1:20" ht="11.25" customHeight="1">
      <c r="B4" s="114" t="s">
        <v>2</v>
      </c>
      <c r="C4" s="115" t="s">
        <v>3</v>
      </c>
      <c r="D4" s="155"/>
      <c r="E4" s="116"/>
      <c r="F4" s="117"/>
      <c r="G4" s="117"/>
      <c r="H4" s="168"/>
      <c r="I4" s="112"/>
      <c r="J4" s="112"/>
      <c r="K4" s="112"/>
      <c r="L4" s="112"/>
      <c r="M4" s="113"/>
      <c r="O4" s="291"/>
      <c r="P4" s="290"/>
      <c r="Q4" s="433"/>
      <c r="R4" s="433"/>
      <c r="S4" s="293"/>
      <c r="T4" s="278"/>
    </row>
    <row r="5" spans="1:20" ht="10.5" customHeight="1">
      <c r="B5" s="119" t="s">
        <v>4</v>
      </c>
      <c r="C5" s="115" t="s">
        <v>5</v>
      </c>
      <c r="D5" s="155"/>
      <c r="E5" s="116"/>
      <c r="F5" s="117"/>
      <c r="G5" s="117"/>
      <c r="H5" s="168"/>
      <c r="I5" s="112"/>
      <c r="J5" s="112"/>
      <c r="K5" s="112"/>
      <c r="L5" s="112"/>
      <c r="M5" s="113"/>
      <c r="O5" s="291"/>
      <c r="P5" s="290"/>
      <c r="Q5" s="433"/>
      <c r="R5" s="433"/>
      <c r="S5" s="293"/>
      <c r="T5" s="278"/>
    </row>
    <row r="6" spans="1:20" ht="11.25" customHeight="1">
      <c r="B6" s="120" t="s">
        <v>6</v>
      </c>
      <c r="C6" s="115" t="s">
        <v>7</v>
      </c>
      <c r="D6" s="155"/>
      <c r="E6" s="116"/>
      <c r="F6" s="117"/>
      <c r="G6" s="117"/>
      <c r="H6" s="168"/>
      <c r="I6" s="112"/>
      <c r="J6" s="112"/>
      <c r="K6" s="112"/>
      <c r="L6" s="112"/>
      <c r="M6" s="113"/>
      <c r="O6" s="291"/>
      <c r="P6" s="290"/>
      <c r="Q6" s="433"/>
      <c r="R6" s="433"/>
      <c r="S6" s="262"/>
      <c r="T6" s="263"/>
    </row>
    <row r="7" spans="1:20" ht="15" customHeight="1">
      <c r="B7" s="121" t="s">
        <v>8</v>
      </c>
      <c r="C7" s="122"/>
      <c r="D7" s="122"/>
      <c r="E7" s="122"/>
      <c r="F7" s="123"/>
      <c r="G7" s="123"/>
      <c r="H7" s="112"/>
      <c r="I7" s="112"/>
      <c r="J7" s="112"/>
      <c r="K7" s="112"/>
      <c r="L7" s="112"/>
      <c r="M7" s="113"/>
      <c r="O7" s="264"/>
      <c r="P7" s="266"/>
      <c r="Q7" s="433"/>
      <c r="R7" s="433"/>
      <c r="S7" s="293"/>
      <c r="T7" s="278"/>
    </row>
    <row r="8" spans="1:20" ht="15" customHeight="1">
      <c r="A8" s="26"/>
      <c r="B8" s="124" t="s">
        <v>336</v>
      </c>
      <c r="C8" s="125"/>
      <c r="D8" s="125"/>
      <c r="E8" s="126"/>
      <c r="F8" s="127"/>
      <c r="G8" s="127"/>
      <c r="H8" s="112"/>
      <c r="I8" s="112"/>
      <c r="J8" s="112"/>
      <c r="K8" s="112"/>
      <c r="L8" s="112"/>
      <c r="M8" s="113"/>
      <c r="O8" s="265"/>
      <c r="P8" s="260"/>
      <c r="Q8" s="434"/>
      <c r="R8" s="434"/>
      <c r="S8" s="317"/>
      <c r="T8" s="279"/>
    </row>
    <row r="9" spans="1:20" ht="21" customHeight="1">
      <c r="B9" s="157" t="s">
        <v>81</v>
      </c>
      <c r="C9" s="158"/>
      <c r="D9" s="158"/>
      <c r="E9" s="158"/>
      <c r="F9" s="158"/>
      <c r="G9" s="158"/>
      <c r="H9" s="158"/>
      <c r="I9" s="158"/>
      <c r="J9" s="556" t="s">
        <v>1717</v>
      </c>
      <c r="K9" s="556"/>
      <c r="L9" s="556"/>
      <c r="M9" s="557"/>
      <c r="O9" s="442" t="s">
        <v>1594</v>
      </c>
      <c r="P9" s="440" t="s">
        <v>14</v>
      </c>
      <c r="Q9" s="435" t="s">
        <v>1595</v>
      </c>
      <c r="R9" s="436"/>
      <c r="S9" s="437" t="s">
        <v>1596</v>
      </c>
      <c r="T9" s="438"/>
    </row>
    <row r="10" spans="1:20" ht="45.75" customHeight="1">
      <c r="B10" s="281" t="s">
        <v>10</v>
      </c>
      <c r="C10" s="281" t="s">
        <v>11</v>
      </c>
      <c r="D10" s="281" t="s">
        <v>12</v>
      </c>
      <c r="E10" s="281" t="s">
        <v>13</v>
      </c>
      <c r="F10" s="281" t="s">
        <v>14</v>
      </c>
      <c r="G10" s="281" t="s">
        <v>15</v>
      </c>
      <c r="H10" s="281" t="s">
        <v>82</v>
      </c>
      <c r="I10" s="281" t="s">
        <v>315</v>
      </c>
      <c r="J10" s="296" t="s">
        <v>18</v>
      </c>
      <c r="K10" s="401" t="s">
        <v>19</v>
      </c>
      <c r="L10" s="401" t="s">
        <v>20</v>
      </c>
      <c r="M10" s="298" t="s">
        <v>21</v>
      </c>
      <c r="O10" s="443"/>
      <c r="P10" s="441"/>
      <c r="Q10" s="280" t="s">
        <v>1597</v>
      </c>
      <c r="R10" s="273" t="s">
        <v>1598</v>
      </c>
      <c r="S10" s="274" t="s">
        <v>1597</v>
      </c>
      <c r="T10" s="275" t="s">
        <v>1598</v>
      </c>
    </row>
    <row r="11" spans="1:20" ht="23.25" customHeight="1">
      <c r="B11" s="129" t="s">
        <v>83</v>
      </c>
      <c r="C11" s="130" t="str">
        <f>VLOOKUP(B11,ИСХОДНИК!A:P,5,FALSE())</f>
        <v>CHV 15 D STR PN 52</v>
      </c>
      <c r="D11" s="132" t="s">
        <v>23</v>
      </c>
      <c r="E11" s="131" t="str">
        <f>VLOOKUP(B11,ИСХОДНИК!A:P,11,FALSE())</f>
        <v>Под сварку встык DIN</v>
      </c>
      <c r="F11" s="132">
        <f>VLOOKUP(B11,ИСХОДНИК!A:P,7,FALSE())</f>
        <v>15</v>
      </c>
      <c r="G11" s="133" t="str">
        <f>VLOOKUP(B11,ИСХОДНИК!A:P,10,FALSE())</f>
        <v>R717, R744 и фреоны</v>
      </c>
      <c r="H11" s="133">
        <f>VLOOKUP(B11,ИСХОДНИК!A:P,8,FALSE())</f>
        <v>52</v>
      </c>
      <c r="I11" s="133" t="str">
        <f>VLOOKUP(B11,ИСХОДНИК!A:P,9,FALSE())</f>
        <v xml:space="preserve"> -60…120</v>
      </c>
      <c r="J11" s="132" t="str">
        <f>VLOOKUP(B11,ИСХОДНИК!A:P,15,FALSE())</f>
        <v>U6 PL40R</v>
      </c>
      <c r="K11" s="136">
        <f>VLOOKUP(B11,ИСХОДНИК!A:P,13,FALSE())</f>
        <v>60</v>
      </c>
      <c r="L11" s="136">
        <f>VLOOKUP(B11,ИСХОДНИК!A:P,14,FALSE())</f>
        <v>72</v>
      </c>
      <c r="M11" s="137" t="str">
        <f>IF(VLOOKUP(B11,ИСХОДНИК!A:R,18,FALSE())=1,ИСХОДНИК!$T$2,IF(VLOOKUP(B11,ИСХОДНИК!A:R,18,FALSE())=2,ИСХОДНИК!$T$4,IF(VLOOKUP(B11,ИСХОДНИК!A:R,18,FALSE())=3,ИСХОДНИК!$T$5)))</f>
        <v>◑</v>
      </c>
      <c r="O11" s="134">
        <v>1</v>
      </c>
      <c r="P11" s="162">
        <v>20</v>
      </c>
      <c r="Q11" s="267">
        <v>26.9</v>
      </c>
      <c r="R11" s="268">
        <v>2.2999999999999998</v>
      </c>
      <c r="S11" s="269">
        <v>25</v>
      </c>
      <c r="T11" s="269">
        <v>2.5</v>
      </c>
    </row>
    <row r="12" spans="1:20" ht="23.25" customHeight="1">
      <c r="B12" s="129" t="s">
        <v>84</v>
      </c>
      <c r="C12" s="130" t="str">
        <f>VLOOKUP(B12,ИСХОДНИК!A:P,5,FALSE())</f>
        <v>CHV 20 D STR PN 52</v>
      </c>
      <c r="D12" s="132" t="s">
        <v>23</v>
      </c>
      <c r="E12" s="131" t="str">
        <f>VLOOKUP(B12,ИСХОДНИК!A:P,11,FALSE())</f>
        <v>Под сварку встык DIN</v>
      </c>
      <c r="F12" s="132">
        <f>VLOOKUP(B12,ИСХОДНИК!A:P,7,FALSE())</f>
        <v>20</v>
      </c>
      <c r="G12" s="133" t="str">
        <f>VLOOKUP(B12,ИСХОДНИК!A:P,10,FALSE())</f>
        <v>R717, R744 и фреоны</v>
      </c>
      <c r="H12" s="133">
        <f>VLOOKUP(B12,ИСХОДНИК!A:P,8,FALSE())</f>
        <v>52</v>
      </c>
      <c r="I12" s="133" t="str">
        <f>VLOOKUP(B12,ИСХОДНИК!A:P,9,FALSE())</f>
        <v xml:space="preserve"> -60…120</v>
      </c>
      <c r="J12" s="132" t="str">
        <f>VLOOKUP(B12,ИСХОДНИК!A:P,15,FALSE())</f>
        <v>U6 PL40R</v>
      </c>
      <c r="K12" s="136">
        <f>VLOOKUP(B12,ИСХОДНИК!A:P,13,FALSE())</f>
        <v>64</v>
      </c>
      <c r="L12" s="136">
        <f>VLOOKUP(B12,ИСХОДНИК!A:P,14,FALSE())</f>
        <v>76.8</v>
      </c>
      <c r="M12" s="137" t="str">
        <f>IF(VLOOKUP(B12,ИСХОДНИК!A:R,18,FALSE())=1,ИСХОДНИК!$T$2,IF(VLOOKUP(B12,ИСХОДНИК!A:R,18,FALSE())=2,ИСХОДНИК!$T$4,IF(VLOOKUP(B12,ИСХОДНИК!A:R,18,FALSE())=3,ИСХОДНИК!$T$5)))</f>
        <v>◑</v>
      </c>
      <c r="O12" s="132">
        <v>2</v>
      </c>
      <c r="P12" s="132">
        <v>25</v>
      </c>
      <c r="Q12" s="268">
        <v>33.700000000000003</v>
      </c>
      <c r="R12" s="268">
        <v>2.6</v>
      </c>
      <c r="S12" s="269">
        <v>32</v>
      </c>
      <c r="T12" s="269">
        <v>3</v>
      </c>
    </row>
    <row r="13" spans="1:20" ht="24" customHeight="1">
      <c r="B13" s="129" t="s">
        <v>85</v>
      </c>
      <c r="C13" s="130" t="str">
        <f>VLOOKUP(B13,ИСХОДНИК!A:P,5,FALSE())</f>
        <v>CHV 25 D STR PN 52</v>
      </c>
      <c r="D13" s="132" t="s">
        <v>23</v>
      </c>
      <c r="E13" s="131" t="str">
        <f>VLOOKUP(B13,ИСХОДНИК!A:P,11,FALSE())</f>
        <v>Под сварку встык DIN</v>
      </c>
      <c r="F13" s="132">
        <f>VLOOKUP(B13,ИСХОДНИК!A:P,7,FALSE())</f>
        <v>25</v>
      </c>
      <c r="G13" s="133" t="str">
        <f>VLOOKUP(B13,ИСХОДНИК!A:P,10,FALSE())</f>
        <v>R717, R744 и фреоны</v>
      </c>
      <c r="H13" s="133">
        <f>VLOOKUP(B13,ИСХОДНИК!A:P,8,FALSE())</f>
        <v>52</v>
      </c>
      <c r="I13" s="133" t="str">
        <f>VLOOKUP(B13,ИСХОДНИК!A:P,9,FALSE())</f>
        <v xml:space="preserve"> -60…120</v>
      </c>
      <c r="J13" s="132" t="str">
        <f>VLOOKUP(B13,ИСХОДНИК!A:P,15,FALSE())</f>
        <v>U6 PL40R</v>
      </c>
      <c r="K13" s="136">
        <f>VLOOKUP(B13,ИСХОДНИК!A:P,13,FALSE())</f>
        <v>80</v>
      </c>
      <c r="L13" s="136">
        <f>VLOOKUP(B13,ИСХОДНИК!A:P,14,FALSE())</f>
        <v>96</v>
      </c>
      <c r="M13" s="137" t="str">
        <f>IF(VLOOKUP(B13,ИСХОДНИК!A:R,18,FALSE())=1,ИСХОДНИК!$T$2,IF(VLOOKUP(B13,ИСХОДНИК!A:R,18,FALSE())=2,ИСХОДНИК!$T$4,IF(VLOOKUP(B13,ИСХОДНИК!A:R,18,FALSE())=3,ИСХОДНИК!$T$5)))</f>
        <v>◑</v>
      </c>
      <c r="O13" s="132">
        <v>3</v>
      </c>
      <c r="P13" s="132">
        <v>32</v>
      </c>
      <c r="Q13" s="268">
        <v>42.4</v>
      </c>
      <c r="R13" s="268">
        <v>2.6</v>
      </c>
      <c r="S13" s="269">
        <v>38</v>
      </c>
      <c r="T13" s="269">
        <v>3</v>
      </c>
    </row>
    <row r="14" spans="1:20" ht="24" customHeight="1">
      <c r="B14" s="129" t="s">
        <v>86</v>
      </c>
      <c r="C14" s="130" t="str">
        <f>VLOOKUP(B14,ИСХОДНИК!A:P,5,FALSE())</f>
        <v>CHV 32 D STR PN 52</v>
      </c>
      <c r="D14" s="132" t="s">
        <v>23</v>
      </c>
      <c r="E14" s="131" t="str">
        <f>VLOOKUP(B14,ИСХОДНИК!A:P,11,FALSE())</f>
        <v>Под сварку встык DIN</v>
      </c>
      <c r="F14" s="132">
        <f>VLOOKUP(B14,ИСХОДНИК!A:P,7,FALSE())</f>
        <v>32</v>
      </c>
      <c r="G14" s="133" t="str">
        <f>VLOOKUP(B14,ИСХОДНИК!A:P,10,FALSE())</f>
        <v>R717, R744 и фреоны</v>
      </c>
      <c r="H14" s="133">
        <f>VLOOKUP(B14,ИСХОДНИК!A:P,8,FALSE())</f>
        <v>52</v>
      </c>
      <c r="I14" s="133" t="str">
        <f>VLOOKUP(B14,ИСХОДНИК!A:P,9,FALSE())</f>
        <v xml:space="preserve"> -60…120</v>
      </c>
      <c r="J14" s="132" t="str">
        <f>VLOOKUP(B14,ИСХОДНИК!A:P,15,FALSE())</f>
        <v>U6 PL40R</v>
      </c>
      <c r="K14" s="136">
        <f>VLOOKUP(B14,ИСХОДНИК!A:P,13,FALSE())</f>
        <v>98</v>
      </c>
      <c r="L14" s="136">
        <f>VLOOKUP(B14,ИСХОДНИК!A:P,14,FALSE())</f>
        <v>117.6</v>
      </c>
      <c r="M14" s="328" t="str">
        <f>IF(VLOOKUP(B14,ИСХОДНИК!A:R,18,FALSE())=1,ИСХОДНИК!$T$2,IF(VLOOKUP(B14,ИСХОДНИК!A:R,18,FALSE())=2,ИСХОДНИК!$T$4,IF(VLOOKUP(B14,ИСХОДНИК!A:R,18,FALSE())=3,ИСХОДНИК!$T$5)))</f>
        <v>○</v>
      </c>
      <c r="O14" s="132">
        <v>4</v>
      </c>
      <c r="P14" s="132">
        <v>40</v>
      </c>
      <c r="Q14" s="268">
        <v>48.3</v>
      </c>
      <c r="R14" s="268">
        <v>2.6</v>
      </c>
      <c r="S14" s="269">
        <v>45</v>
      </c>
      <c r="T14" s="269">
        <v>3</v>
      </c>
    </row>
    <row r="15" spans="1:20" ht="23.25" customHeight="1">
      <c r="B15" s="129" t="s">
        <v>87</v>
      </c>
      <c r="C15" s="130" t="str">
        <f>VLOOKUP(B15,ИСХОДНИК!A:P,5,FALSE())</f>
        <v>CHV 40 D STR PN 52</v>
      </c>
      <c r="D15" s="132" t="s">
        <v>23</v>
      </c>
      <c r="E15" s="131" t="str">
        <f>VLOOKUP(B15,ИСХОДНИК!A:P,11,FALSE())</f>
        <v>Под сварку встык DIN</v>
      </c>
      <c r="F15" s="132">
        <f>VLOOKUP(B15,ИСХОДНИК!A:P,7,FALSE())</f>
        <v>40</v>
      </c>
      <c r="G15" s="133" t="str">
        <f>VLOOKUP(B15,ИСХОДНИК!A:P,10,FALSE())</f>
        <v>R717, R744 и фреоны</v>
      </c>
      <c r="H15" s="133">
        <f>VLOOKUP(B15,ИСХОДНИК!A:P,8,FALSE())</f>
        <v>52</v>
      </c>
      <c r="I15" s="133" t="str">
        <f>VLOOKUP(B15,ИСХОДНИК!A:P,9,FALSE())</f>
        <v xml:space="preserve"> -60…120</v>
      </c>
      <c r="J15" s="132" t="str">
        <f>VLOOKUP(B15,ИСХОДНИК!A:P,15,FALSE())</f>
        <v>U6 PL40R</v>
      </c>
      <c r="K15" s="136">
        <f>VLOOKUP(B15,ИСХОДНИК!A:P,13,FALSE())</f>
        <v>126</v>
      </c>
      <c r="L15" s="136">
        <f>VLOOKUP(B15,ИСХОДНИК!A:P,14,FALSE())</f>
        <v>151.19999999999999</v>
      </c>
      <c r="M15" s="328" t="str">
        <f>IF(VLOOKUP(B15,ИСХОДНИК!A:R,18,FALSE())=1,ИСХОДНИК!$T$2,IF(VLOOKUP(B15,ИСХОДНИК!A:R,18,FALSE())=2,ИСХОДНИК!$T$4,IF(VLOOKUP(B15,ИСХОДНИК!A:R,18,FALSE())=3,ИСХОДНИК!$T$5)))</f>
        <v>○</v>
      </c>
      <c r="O15" s="132">
        <v>5</v>
      </c>
      <c r="P15" s="132">
        <v>50</v>
      </c>
      <c r="Q15" s="268">
        <v>60.3</v>
      </c>
      <c r="R15" s="268">
        <v>2.9</v>
      </c>
      <c r="S15" s="269">
        <v>57</v>
      </c>
      <c r="T15" s="269">
        <v>3.5</v>
      </c>
    </row>
    <row r="16" spans="1:20" ht="23.25" customHeight="1">
      <c r="B16" s="129" t="s">
        <v>88</v>
      </c>
      <c r="C16" s="130" t="str">
        <f>VLOOKUP(B16,ИСХОДНИК!A:P,5,FALSE())</f>
        <v>CHV 50 D STR PN 52</v>
      </c>
      <c r="D16" s="132" t="s">
        <v>23</v>
      </c>
      <c r="E16" s="131" t="str">
        <f>VLOOKUP(B16,ИСХОДНИК!A:P,11,FALSE())</f>
        <v>Под сварку встык DIN</v>
      </c>
      <c r="F16" s="132">
        <f>VLOOKUP(B16,ИСХОДНИК!A:P,7,FALSE())</f>
        <v>50</v>
      </c>
      <c r="G16" s="133" t="str">
        <f>VLOOKUP(B16,ИСХОДНИК!A:P,10,FALSE())</f>
        <v>R717, R744 и фреоны</v>
      </c>
      <c r="H16" s="133">
        <f>VLOOKUP(B16,ИСХОДНИК!A:P,8,FALSE())</f>
        <v>52</v>
      </c>
      <c r="I16" s="133" t="str">
        <f>VLOOKUP(B16,ИСХОДНИК!A:P,9,FALSE())</f>
        <v xml:space="preserve"> -60…120</v>
      </c>
      <c r="J16" s="132" t="str">
        <f>VLOOKUP(B16,ИСХОДНИК!A:P,15,FALSE())</f>
        <v>U6 PL40R</v>
      </c>
      <c r="K16" s="136">
        <f>VLOOKUP(B16,ИСХОДНИК!A:P,13,FALSE())</f>
        <v>150</v>
      </c>
      <c r="L16" s="136">
        <f>VLOOKUP(B16,ИСХОДНИК!A:P,14,FALSE())</f>
        <v>180</v>
      </c>
      <c r="M16" s="328" t="str">
        <f>IF(VLOOKUP(B16,ИСХОДНИК!A:R,18,FALSE())=1,ИСХОДНИК!$T$2,IF(VLOOKUP(B16,ИСХОДНИК!A:R,18,FALSE())=2,ИСХОДНИК!$T$4,IF(VLOOKUP(B16,ИСХОДНИК!A:R,18,FALSE())=3,ИСХОДНИК!$T$5)))</f>
        <v>○</v>
      </c>
      <c r="O16" s="132">
        <v>6</v>
      </c>
      <c r="P16" s="132">
        <v>65</v>
      </c>
      <c r="Q16" s="268">
        <v>76.099999999999994</v>
      </c>
      <c r="R16" s="268">
        <v>2.9</v>
      </c>
      <c r="S16" s="268">
        <v>76.099999999999994</v>
      </c>
      <c r="T16" s="268">
        <v>2.9</v>
      </c>
    </row>
    <row r="17" spans="2:20" ht="23.25" customHeight="1">
      <c r="B17" s="129" t="s">
        <v>89</v>
      </c>
      <c r="C17" s="130" t="str">
        <f>VLOOKUP(B17,ИСХОДНИК!A:P,5,FALSE())</f>
        <v>CHV 65 D STR PN 52</v>
      </c>
      <c r="D17" s="132" t="s">
        <v>23</v>
      </c>
      <c r="E17" s="131" t="str">
        <f>VLOOKUP(B17,ИСХОДНИК!A:P,11,FALSE())</f>
        <v>Под сварку встык DIN</v>
      </c>
      <c r="F17" s="132">
        <f>VLOOKUP(B17,ИСХОДНИК!A:P,7,FALSE())</f>
        <v>65</v>
      </c>
      <c r="G17" s="133" t="str">
        <f>VLOOKUP(B17,ИСХОДНИК!A:P,10,FALSE())</f>
        <v>R717, R744 и фреоны</v>
      </c>
      <c r="H17" s="133">
        <f>VLOOKUP(B17,ИСХОДНИК!A:P,8,FALSE())</f>
        <v>52</v>
      </c>
      <c r="I17" s="133" t="str">
        <f>VLOOKUP(B17,ИСХОДНИК!A:P,9,FALSE())</f>
        <v xml:space="preserve"> -60…120</v>
      </c>
      <c r="J17" s="132" t="str">
        <f>VLOOKUP(B17,ИСХОДНИК!A:P,15,FALSE())</f>
        <v>U6 PL40R</v>
      </c>
      <c r="K17" s="136">
        <f>VLOOKUP(B17,ИСХОДНИК!A:P,13,FALSE())</f>
        <v>210</v>
      </c>
      <c r="L17" s="136">
        <f>VLOOKUP(B17,ИСХОДНИК!A:P,14,FALSE())</f>
        <v>252</v>
      </c>
      <c r="M17" s="328" t="str">
        <f>IF(VLOOKUP(B17,ИСХОДНИК!A:R,18,FALSE())=1,ИСХОДНИК!$T$2,IF(VLOOKUP(B17,ИСХОДНИК!A:R,18,FALSE())=2,ИСХОДНИК!$T$4,IF(VLOOKUP(B17,ИСХОДНИК!A:R,18,FALSE())=3,ИСХОДНИК!$T$5)))</f>
        <v>○</v>
      </c>
      <c r="O17" s="132">
        <v>7</v>
      </c>
      <c r="P17" s="132">
        <v>80</v>
      </c>
      <c r="Q17" s="268">
        <v>88.9</v>
      </c>
      <c r="R17" s="268">
        <v>3.2</v>
      </c>
      <c r="S17" s="268">
        <v>88.9</v>
      </c>
      <c r="T17" s="268">
        <v>3.2</v>
      </c>
    </row>
    <row r="18" spans="2:20" ht="23.25" customHeight="1">
      <c r="B18" s="129" t="s">
        <v>90</v>
      </c>
      <c r="C18" s="130" t="str">
        <f>VLOOKUP(B18,ИСХОДНИК!A:P,5,FALSE())</f>
        <v>CHV 80 D STR PN 52</v>
      </c>
      <c r="D18" s="132" t="s">
        <v>23</v>
      </c>
      <c r="E18" s="131" t="str">
        <f>VLOOKUP(B18,ИСХОДНИК!A:P,11,FALSE())</f>
        <v>Под сварку встык DIN</v>
      </c>
      <c r="F18" s="132">
        <f>VLOOKUP(B18,ИСХОДНИК!A:P,7,FALSE())</f>
        <v>80</v>
      </c>
      <c r="G18" s="133" t="str">
        <f>VLOOKUP(B18,ИСХОДНИК!A:P,10,FALSE())</f>
        <v>R717, R744 и фреоны</v>
      </c>
      <c r="H18" s="133">
        <f>VLOOKUP(B18,ИСХОДНИК!A:P,8,FALSE())</f>
        <v>52</v>
      </c>
      <c r="I18" s="133" t="str">
        <f>VLOOKUP(B18,ИСХОДНИК!A:P,9,FALSE())</f>
        <v xml:space="preserve"> -60…120</v>
      </c>
      <c r="J18" s="132" t="str">
        <f>VLOOKUP(B18,ИСХОДНИК!A:P,15,FALSE())</f>
        <v>U6 PL40R</v>
      </c>
      <c r="K18" s="136">
        <f>VLOOKUP(B18,ИСХОДНИК!A:P,13,FALSE())</f>
        <v>250</v>
      </c>
      <c r="L18" s="136">
        <f>VLOOKUP(B18,ИСХОДНИК!A:P,14,FALSE())</f>
        <v>300</v>
      </c>
      <c r="M18" s="328" t="str">
        <f>IF(VLOOKUP(B18,ИСХОДНИК!A:R,18,FALSE())=1,ИСХОДНИК!$T$2,IF(VLOOKUP(B18,ИСХОДНИК!A:R,18,FALSE())=2,ИСХОДНИК!$T$4,IF(VLOOKUP(B18,ИСХОДНИК!A:R,18,FALSE())=3,ИСХОДНИК!$T$5)))</f>
        <v>○</v>
      </c>
      <c r="O18" s="132">
        <v>8</v>
      </c>
      <c r="P18" s="132">
        <v>100</v>
      </c>
      <c r="Q18" s="268">
        <v>114.3</v>
      </c>
      <c r="R18" s="268">
        <v>3.6</v>
      </c>
      <c r="S18" s="269">
        <v>108</v>
      </c>
      <c r="T18" s="269">
        <v>4</v>
      </c>
    </row>
    <row r="19" spans="2:20" ht="23.25" customHeight="1">
      <c r="B19" s="129" t="s">
        <v>91</v>
      </c>
      <c r="C19" s="130" t="str">
        <f>VLOOKUP(B19,ИСХОДНИК!A:P,5,FALSE())</f>
        <v>CHV 100 D STR PN 52</v>
      </c>
      <c r="D19" s="132" t="s">
        <v>23</v>
      </c>
      <c r="E19" s="131" t="str">
        <f>VLOOKUP(B19,ИСХОДНИК!A:P,11,FALSE())</f>
        <v>Под сварку встык DIN</v>
      </c>
      <c r="F19" s="132">
        <f>VLOOKUP(B19,ИСХОДНИК!A:P,7,FALSE())</f>
        <v>100</v>
      </c>
      <c r="G19" s="133" t="str">
        <f>VLOOKUP(B19,ИСХОДНИК!A:P,10,FALSE())</f>
        <v>R717, R744 и фреоны</v>
      </c>
      <c r="H19" s="133">
        <f>VLOOKUP(B19,ИСХОДНИК!A:P,8,FALSE())</f>
        <v>52</v>
      </c>
      <c r="I19" s="133" t="str">
        <f>VLOOKUP(B19,ИСХОДНИК!A:P,9,FALSE())</f>
        <v xml:space="preserve"> -60…120</v>
      </c>
      <c r="J19" s="132" t="str">
        <f>VLOOKUP(B19,ИСХОДНИК!A:P,15,FALSE())</f>
        <v>U6 PL40R</v>
      </c>
      <c r="K19" s="136">
        <f>VLOOKUP(B19,ИСХОДНИК!A:P,13,FALSE())</f>
        <v>460</v>
      </c>
      <c r="L19" s="136">
        <f>VLOOKUP(B19,ИСХОДНИК!A:P,14,FALSE())</f>
        <v>552</v>
      </c>
      <c r="M19" s="328" t="str">
        <f>IF(VLOOKUP(B19,ИСХОДНИК!A:R,18,FALSE())=1,ИСХОДНИК!$T$2,IF(VLOOKUP(B19,ИСХОДНИК!A:R,18,FALSE())=2,ИСХОДНИК!$T$4,IF(VLOOKUP(B19,ИСХОДНИК!A:R,18,FALSE())=3,ИСХОДНИК!$T$5)))</f>
        <v>○</v>
      </c>
      <c r="O19" s="132">
        <v>9</v>
      </c>
      <c r="P19" s="132">
        <v>125</v>
      </c>
      <c r="Q19" s="268">
        <v>139.69999999999999</v>
      </c>
      <c r="R19" s="268">
        <v>4</v>
      </c>
      <c r="S19" s="269">
        <v>133</v>
      </c>
      <c r="T19" s="269">
        <v>4</v>
      </c>
    </row>
    <row r="20" spans="2:20" ht="23.25" customHeight="1">
      <c r="B20" s="129" t="s">
        <v>1250</v>
      </c>
      <c r="C20" s="130" t="str">
        <f>VLOOKUP(B20,ИСХОДНИК!A:P,5,FALSE())</f>
        <v>CHV 100 G STR PN 52</v>
      </c>
      <c r="D20" s="132" t="s">
        <v>23</v>
      </c>
      <c r="E20" s="131" t="str">
        <f>VLOOKUP(B20,ИСХОДНИК!A:P,11,FALSE())</f>
        <v>Под сварку встык GOST</v>
      </c>
      <c r="F20" s="132">
        <f>VLOOKUP(B20,ИСХОДНИК!A:P,7,FALSE())</f>
        <v>100</v>
      </c>
      <c r="G20" s="133" t="str">
        <f>VLOOKUP(B20,ИСХОДНИК!A:P,10,FALSE())</f>
        <v>R717, R744 и фреоны</v>
      </c>
      <c r="H20" s="133">
        <f>VLOOKUP(B20,ИСХОДНИК!A:P,8,FALSE())</f>
        <v>52</v>
      </c>
      <c r="I20" s="133" t="str">
        <f>VLOOKUP(B20,ИСХОДНИК!A:P,9,FALSE())</f>
        <v xml:space="preserve"> -60…120</v>
      </c>
      <c r="J20" s="132" t="str">
        <f>VLOOKUP(B20,ИСХОДНИК!A:P,15,FALSE())</f>
        <v>U6 PL40R</v>
      </c>
      <c r="K20" s="136">
        <f>VLOOKUP(B20,ИСХОДНИК!A:P,13,FALSE())</f>
        <v>460</v>
      </c>
      <c r="L20" s="136">
        <f>VLOOKUP(B20,ИСХОДНИК!A:P,14,FALSE())</f>
        <v>552</v>
      </c>
      <c r="M20" s="328" t="str">
        <f>IF(VLOOKUP(B20,ИСХОДНИК!A:R,18,FALSE())=1,ИСХОДНИК!$T$2,IF(VLOOKUP(B20,ИСХОДНИК!A:R,18,FALSE())=2,ИСХОДНИК!$T$4,IF(VLOOKUP(B20,ИСХОДНИК!A:R,18,FALSE())=3,ИСХОДНИК!$T$5)))</f>
        <v>○</v>
      </c>
      <c r="O20" s="132">
        <v>10</v>
      </c>
      <c r="P20" s="132">
        <v>150</v>
      </c>
      <c r="Q20" s="268">
        <v>168.3</v>
      </c>
      <c r="R20" s="268">
        <v>4.5</v>
      </c>
      <c r="S20" s="269">
        <v>159</v>
      </c>
      <c r="T20" s="269">
        <v>4.5</v>
      </c>
    </row>
    <row r="21" spans="2:20" ht="23.25" customHeight="1">
      <c r="B21" s="129" t="s">
        <v>94</v>
      </c>
      <c r="C21" s="130" t="str">
        <f>VLOOKUP(B21,ИСХОДНИК!A:P,5,FALSE())</f>
        <v>CHV 100 D STR PN 40</v>
      </c>
      <c r="D21" s="132" t="s">
        <v>23</v>
      </c>
      <c r="E21" s="131" t="str">
        <f>VLOOKUP(B21,ИСХОДНИК!A:P,11,FALSE())</f>
        <v>Под сварку встык DIN</v>
      </c>
      <c r="F21" s="132">
        <f>VLOOKUP(B21,ИСХОДНИК!A:P,7,FALSE())</f>
        <v>100</v>
      </c>
      <c r="G21" s="133" t="str">
        <f>VLOOKUP(B21,ИСХОДНИК!A:P,10,FALSE())</f>
        <v>R717, R744 и фреоны</v>
      </c>
      <c r="H21" s="133">
        <f>VLOOKUP(B21,ИСХОДНИК!A:P,8,FALSE())</f>
        <v>40</v>
      </c>
      <c r="I21" s="133" t="str">
        <f>VLOOKUP(B21,ИСХОДНИК!A:P,9,FALSE())</f>
        <v xml:space="preserve"> -60…120</v>
      </c>
      <c r="J21" s="132" t="str">
        <f>VLOOKUP(B21,ИСХОДНИК!A:P,15,FALSE())</f>
        <v>U6 PL40R</v>
      </c>
      <c r="K21" s="136">
        <f>VLOOKUP(B21,ИСХОДНИК!A:P,13,FALSE())</f>
        <v>390</v>
      </c>
      <c r="L21" s="136">
        <f>VLOOKUP(B21,ИСХОДНИК!A:P,14,FALSE())</f>
        <v>468</v>
      </c>
      <c r="M21" s="328" t="str">
        <f>IF(VLOOKUP(B21,ИСХОДНИК!A:R,18,FALSE())=1,ИСХОДНИК!$T$2,IF(VLOOKUP(B21,ИСХОДНИК!A:R,18,FALSE())=2,ИСХОДНИК!$T$4,IF(VLOOKUP(B21,ИСХОДНИК!A:R,18,FALSE())=3,ИСХОДНИК!$T$5)))</f>
        <v>○</v>
      </c>
    </row>
    <row r="22" spans="2:20" ht="23.25" customHeight="1">
      <c r="B22" s="129" t="s">
        <v>1244</v>
      </c>
      <c r="C22" s="130" t="str">
        <f>VLOOKUP(B22,ИСХОДНИК!A:P,5,FALSE())</f>
        <v>CHV 100 G STR PN 40</v>
      </c>
      <c r="D22" s="132" t="s">
        <v>23</v>
      </c>
      <c r="E22" s="131" t="str">
        <f>VLOOKUP(B22,ИСХОДНИК!A:P,11,FALSE())</f>
        <v>Под сварку встык GOST</v>
      </c>
      <c r="F22" s="132">
        <f>VLOOKUP(B22,ИСХОДНИК!A:P,7,FALSE())</f>
        <v>100</v>
      </c>
      <c r="G22" s="133" t="str">
        <f>VLOOKUP(B22,ИСХОДНИК!A:P,10,FALSE())</f>
        <v>R717, R744 и фреоны</v>
      </c>
      <c r="H22" s="133">
        <f>VLOOKUP(B22,ИСХОДНИК!A:P,8,FALSE())</f>
        <v>40</v>
      </c>
      <c r="I22" s="133" t="str">
        <f>VLOOKUP(B22,ИСХОДНИК!A:P,9,FALSE())</f>
        <v xml:space="preserve"> -60…120</v>
      </c>
      <c r="J22" s="132" t="str">
        <f>VLOOKUP(B22,ИСХОДНИК!A:P,15,FALSE())</f>
        <v>U6 PL40R</v>
      </c>
      <c r="K22" s="136">
        <f>VLOOKUP(B22,ИСХОДНИК!A:P,13,FALSE())</f>
        <v>390</v>
      </c>
      <c r="L22" s="136">
        <f>VLOOKUP(B22,ИСХОДНИК!A:P,14,FALSE())</f>
        <v>468</v>
      </c>
      <c r="M22" s="328" t="str">
        <f>IF(VLOOKUP(B22,ИСХОДНИК!A:R,18,FALSE())=1,ИСХОДНИК!$T$2,IF(VLOOKUP(B22,ИСХОДНИК!A:R,18,FALSE())=2,ИСХОДНИК!$T$4,IF(VLOOKUP(B22,ИСХОДНИК!A:R,18,FALSE())=3,ИСХОДНИК!$T$5)))</f>
        <v>○</v>
      </c>
    </row>
    <row r="23" spans="2:20" ht="22.5" customHeight="1">
      <c r="B23" s="129" t="s">
        <v>92</v>
      </c>
      <c r="C23" s="130" t="str">
        <f>VLOOKUP(B23,ИСХОДНИК!A:P,5,FALSE())</f>
        <v>CHV 125 D STR PN 52</v>
      </c>
      <c r="D23" s="132" t="s">
        <v>23</v>
      </c>
      <c r="E23" s="131" t="str">
        <f>VLOOKUP(B23,ИСХОДНИК!A:P,11,FALSE())</f>
        <v>Под сварку встык DIN</v>
      </c>
      <c r="F23" s="132">
        <f>VLOOKUP(B23,ИСХОДНИК!A:P,7,FALSE())</f>
        <v>125</v>
      </c>
      <c r="G23" s="133" t="str">
        <f>VLOOKUP(B23,ИСХОДНИК!A:P,10,FALSE())</f>
        <v>R717, R744 и фреоны</v>
      </c>
      <c r="H23" s="133">
        <f>VLOOKUP(B23,ИСХОДНИК!A:P,8,FALSE())</f>
        <v>52</v>
      </c>
      <c r="I23" s="133" t="str">
        <f>VLOOKUP(B23,ИСХОДНИК!A:P,9,FALSE())</f>
        <v xml:space="preserve"> -60…120</v>
      </c>
      <c r="J23" s="132" t="str">
        <f>VLOOKUP(B23,ИСХОДНИК!A:P,15,FALSE())</f>
        <v>U6 PL40R</v>
      </c>
      <c r="K23" s="136">
        <f>VLOOKUP(B23,ИСХОДНИК!A:P,13,FALSE())</f>
        <v>870</v>
      </c>
      <c r="L23" s="136">
        <f>VLOOKUP(B23,ИСХОДНИК!A:P,14,FALSE())</f>
        <v>1044</v>
      </c>
      <c r="M23" s="328" t="str">
        <f>IF(VLOOKUP(B23,ИСХОДНИК!A:R,18,FALSE())=1,ИСХОДНИК!$T$2,IF(VLOOKUP(B23,ИСХОДНИК!A:R,18,FALSE())=2,ИСХОДНИК!$T$4,IF(VLOOKUP(B23,ИСХОДНИК!A:R,18,FALSE())=3,ИСХОДНИК!$T$5)))</f>
        <v>○</v>
      </c>
    </row>
    <row r="24" spans="2:20" ht="22.5" customHeight="1">
      <c r="B24" s="129" t="s">
        <v>1252</v>
      </c>
      <c r="C24" s="130" t="str">
        <f>VLOOKUP(B24,ИСХОДНИК!A:P,5,FALSE())</f>
        <v>CHV 125 G STR PN 52</v>
      </c>
      <c r="D24" s="132" t="s">
        <v>23</v>
      </c>
      <c r="E24" s="131" t="str">
        <f>VLOOKUP(B24,ИСХОДНИК!A:P,11,FALSE())</f>
        <v>Под сварку встык GOST</v>
      </c>
      <c r="F24" s="132">
        <f>VLOOKUP(B24,ИСХОДНИК!A:P,7,FALSE())</f>
        <v>125</v>
      </c>
      <c r="G24" s="133" t="str">
        <f>VLOOKUP(B24,ИСХОДНИК!A:P,10,FALSE())</f>
        <v>R717, R744 и фреоны</v>
      </c>
      <c r="H24" s="133">
        <f>VLOOKUP(B24,ИСХОДНИК!A:P,8,FALSE())</f>
        <v>52</v>
      </c>
      <c r="I24" s="133" t="str">
        <f>VLOOKUP(B24,ИСХОДНИК!A:P,9,FALSE())</f>
        <v xml:space="preserve"> -60…120</v>
      </c>
      <c r="J24" s="132" t="str">
        <f>VLOOKUP(B24,ИСХОДНИК!A:P,15,FALSE())</f>
        <v>U6 PL40R</v>
      </c>
      <c r="K24" s="136">
        <f>VLOOKUP(B24,ИСХОДНИК!A:P,13,FALSE())</f>
        <v>870</v>
      </c>
      <c r="L24" s="136">
        <f>VLOOKUP(B24,ИСХОДНИК!A:P,14,FALSE())</f>
        <v>1044</v>
      </c>
      <c r="M24" s="328" t="str">
        <f>IF(VLOOKUP(B24,ИСХОДНИК!A:R,18,FALSE())=1,ИСХОДНИК!$T$2,IF(VLOOKUP(B24,ИСХОДНИК!A:R,18,FALSE())=2,ИСХОДНИК!$T$4,IF(VLOOKUP(B24,ИСХОДНИК!A:R,18,FALSE())=3,ИСХОДНИК!$T$5)))</f>
        <v>○</v>
      </c>
    </row>
    <row r="25" spans="2:20" ht="22.5" customHeight="1">
      <c r="B25" s="129" t="s">
        <v>95</v>
      </c>
      <c r="C25" s="130" t="str">
        <f>VLOOKUP(B25,ИСХОДНИК!A:P,5,FALSE())</f>
        <v>CHV 125 D STR PN 40</v>
      </c>
      <c r="D25" s="132" t="s">
        <v>23</v>
      </c>
      <c r="E25" s="131" t="str">
        <f>VLOOKUP(B25,ИСХОДНИК!A:P,11,FALSE())</f>
        <v>Под сварку встык DIN</v>
      </c>
      <c r="F25" s="132">
        <f>VLOOKUP(B25,ИСХОДНИК!A:P,7,FALSE())</f>
        <v>125</v>
      </c>
      <c r="G25" s="133" t="str">
        <f>VLOOKUP(B25,ИСХОДНИК!A:P,10,FALSE())</f>
        <v>R717, R744 и фреоны</v>
      </c>
      <c r="H25" s="133">
        <f>VLOOKUP(B25,ИСХОДНИК!A:P,8,FALSE())</f>
        <v>40</v>
      </c>
      <c r="I25" s="133" t="str">
        <f>VLOOKUP(B25,ИСХОДНИК!A:P,9,FALSE())</f>
        <v xml:space="preserve"> -60…120</v>
      </c>
      <c r="J25" s="132" t="str">
        <f>VLOOKUP(B25,ИСХОДНИК!A:P,15,FALSE())</f>
        <v>U6 PL40R</v>
      </c>
      <c r="K25" s="136">
        <f>VLOOKUP(B25,ИСХОДНИК!A:P,13,FALSE())</f>
        <v>680</v>
      </c>
      <c r="L25" s="136">
        <f>VLOOKUP(B25,ИСХОДНИК!A:P,14,FALSE())</f>
        <v>816</v>
      </c>
      <c r="M25" s="328" t="str">
        <f>IF(VLOOKUP(B25,ИСХОДНИК!A:R,18,FALSE())=1,ИСХОДНИК!$T$2,IF(VLOOKUP(B25,ИСХОДНИК!A:R,18,FALSE())=2,ИСХОДНИК!$T$4,IF(VLOOKUP(B25,ИСХОДНИК!A:R,18,FALSE())=3,ИСХОДНИК!$T$5)))</f>
        <v>○</v>
      </c>
    </row>
    <row r="26" spans="2:20" ht="22.5" customHeight="1">
      <c r="B26" s="129" t="s">
        <v>1246</v>
      </c>
      <c r="C26" s="130" t="str">
        <f>VLOOKUP(B26,ИСХОДНИК!A:P,5,FALSE())</f>
        <v>CHV 125 G STR PN 40</v>
      </c>
      <c r="D26" s="132" t="s">
        <v>23</v>
      </c>
      <c r="E26" s="131" t="str">
        <f>VLOOKUP(B26,ИСХОДНИК!A:P,11,FALSE())</f>
        <v>Под сварку встык GOST</v>
      </c>
      <c r="F26" s="132">
        <f>VLOOKUP(B26,ИСХОДНИК!A:P,7,FALSE())</f>
        <v>125</v>
      </c>
      <c r="G26" s="133" t="str">
        <f>VLOOKUP(B26,ИСХОДНИК!A:P,10,FALSE())</f>
        <v>R717, R744 и фреоны</v>
      </c>
      <c r="H26" s="133">
        <f>VLOOKUP(B26,ИСХОДНИК!A:P,8,FALSE())</f>
        <v>40</v>
      </c>
      <c r="I26" s="133" t="str">
        <f>VLOOKUP(B26,ИСХОДНИК!A:P,9,FALSE())</f>
        <v xml:space="preserve"> -60…120</v>
      </c>
      <c r="J26" s="132" t="str">
        <f>VLOOKUP(B26,ИСХОДНИК!A:P,15,FALSE())</f>
        <v>U6 PL40R</v>
      </c>
      <c r="K26" s="136">
        <f>VLOOKUP(B26,ИСХОДНИК!A:P,13,FALSE())</f>
        <v>680</v>
      </c>
      <c r="L26" s="136">
        <f>VLOOKUP(B26,ИСХОДНИК!A:P,14,FALSE())</f>
        <v>816</v>
      </c>
      <c r="M26" s="328" t="str">
        <f>IF(VLOOKUP(B26,ИСХОДНИК!A:R,18,FALSE())=1,ИСХОДНИК!$T$2,IF(VLOOKUP(B26,ИСХОДНИК!A:R,18,FALSE())=2,ИСХОДНИК!$T$4,IF(VLOOKUP(B26,ИСХОДНИК!A:R,18,FALSE())=3,ИСХОДНИК!$T$5)))</f>
        <v>○</v>
      </c>
    </row>
    <row r="27" spans="2:20" ht="22.5" customHeight="1">
      <c r="B27" s="129" t="s">
        <v>93</v>
      </c>
      <c r="C27" s="130" t="str">
        <f>VLOOKUP(B27,ИСХОДНИК!A:P,5,FALSE())</f>
        <v>CHV 150 D STR PN 52</v>
      </c>
      <c r="D27" s="132" t="s">
        <v>23</v>
      </c>
      <c r="E27" s="131" t="str">
        <f>VLOOKUP(B27,ИСХОДНИК!A:P,11,FALSE())</f>
        <v>Под сварку встык DIN</v>
      </c>
      <c r="F27" s="132">
        <f>VLOOKUP(B27,ИСХОДНИК!A:P,7,FALSE())</f>
        <v>150</v>
      </c>
      <c r="G27" s="133" t="str">
        <f>VLOOKUP(B27,ИСХОДНИК!A:P,10,FALSE())</f>
        <v>R717, R744 и фреоны</v>
      </c>
      <c r="H27" s="133">
        <f>VLOOKUP(B27,ИСХОДНИК!A:P,8,FALSE())</f>
        <v>52</v>
      </c>
      <c r="I27" s="133" t="str">
        <f>VLOOKUP(B27,ИСХОДНИК!A:P,9,FALSE())</f>
        <v xml:space="preserve"> -60…120</v>
      </c>
      <c r="J27" s="132" t="str">
        <f>VLOOKUP(B27,ИСХОДНИК!A:P,15,FALSE())</f>
        <v>U6 PL40R</v>
      </c>
      <c r="K27" s="136">
        <f>VLOOKUP(B27,ИСХОДНИК!A:P,13,FALSE())</f>
        <v>1290</v>
      </c>
      <c r="L27" s="136">
        <f>VLOOKUP(B27,ИСХОДНИК!A:P,14,FALSE())</f>
        <v>1548</v>
      </c>
      <c r="M27" s="328" t="str">
        <f>IF(VLOOKUP(B27,ИСХОДНИК!A:R,18,FALSE())=1,ИСХОДНИК!$T$2,IF(VLOOKUP(B27,ИСХОДНИК!A:R,18,FALSE())=2,ИСХОДНИК!$T$4,IF(VLOOKUP(B27,ИСХОДНИК!A:R,18,FALSE())=3,ИСХОДНИК!$T$5)))</f>
        <v>○</v>
      </c>
    </row>
    <row r="28" spans="2:20" ht="22.5" customHeight="1">
      <c r="B28" s="129" t="s">
        <v>1254</v>
      </c>
      <c r="C28" s="130" t="str">
        <f>VLOOKUP(B28,ИСХОДНИК!A:P,5,FALSE())</f>
        <v>CHV 150 G STR PN 52</v>
      </c>
      <c r="D28" s="132" t="s">
        <v>23</v>
      </c>
      <c r="E28" s="131" t="str">
        <f>VLOOKUP(B28,ИСХОДНИК!A:P,11,FALSE())</f>
        <v>Под сварку встык GOST</v>
      </c>
      <c r="F28" s="132">
        <f>VLOOKUP(B28,ИСХОДНИК!A:P,7,FALSE())</f>
        <v>150</v>
      </c>
      <c r="G28" s="133" t="str">
        <f>VLOOKUP(B28,ИСХОДНИК!A:P,10,FALSE())</f>
        <v>R717, R744 и фреоны</v>
      </c>
      <c r="H28" s="133">
        <f>VLOOKUP(B28,ИСХОДНИК!A:P,8,FALSE())</f>
        <v>52</v>
      </c>
      <c r="I28" s="133" t="str">
        <f>VLOOKUP(B28,ИСХОДНИК!A:P,9,FALSE())</f>
        <v xml:space="preserve"> -60…120</v>
      </c>
      <c r="J28" s="132" t="str">
        <f>VLOOKUP(B28,ИСХОДНИК!A:P,15,FALSE())</f>
        <v>U6 PL40R</v>
      </c>
      <c r="K28" s="136">
        <f>VLOOKUP(B28,ИСХОДНИК!A:P,13,FALSE())</f>
        <v>1290</v>
      </c>
      <c r="L28" s="136">
        <f>VLOOKUP(B28,ИСХОДНИК!A:P,14,FALSE())</f>
        <v>1548</v>
      </c>
      <c r="M28" s="328" t="str">
        <f>IF(VLOOKUP(B28,ИСХОДНИК!A:R,18,FALSE())=1,ИСХОДНИК!$T$2,IF(VLOOKUP(B28,ИСХОДНИК!A:R,18,FALSE())=2,ИСХОДНИК!$T$4,IF(VLOOKUP(B28,ИСХОДНИК!A:R,18,FALSE())=3,ИСХОДНИК!$T$5)))</f>
        <v>○</v>
      </c>
    </row>
    <row r="29" spans="2:20" ht="22.5" customHeight="1">
      <c r="B29" s="129" t="s">
        <v>96</v>
      </c>
      <c r="C29" s="130" t="str">
        <f>VLOOKUP(B29,ИСХОДНИК!A:P,5,FALSE())</f>
        <v>CHV 150 D STR PN 40</v>
      </c>
      <c r="D29" s="132" t="s">
        <v>23</v>
      </c>
      <c r="E29" s="131" t="str">
        <f>VLOOKUP(B29,ИСХОДНИК!A:P,11,FALSE())</f>
        <v>Под сварку встык DIN</v>
      </c>
      <c r="F29" s="132">
        <f>VLOOKUP(B29,ИСХОДНИК!A:P,7,FALSE())</f>
        <v>150</v>
      </c>
      <c r="G29" s="133" t="str">
        <f>VLOOKUP(B29,ИСХОДНИК!A:P,10,FALSE())</f>
        <v>R717, R744 и фреоны</v>
      </c>
      <c r="H29" s="133">
        <f>VLOOKUP(B29,ИСХОДНИК!A:P,8,FALSE())</f>
        <v>40</v>
      </c>
      <c r="I29" s="133" t="str">
        <f>VLOOKUP(B29,ИСХОДНИК!A:P,9,FALSE())</f>
        <v xml:space="preserve"> -60…120</v>
      </c>
      <c r="J29" s="132" t="str">
        <f>VLOOKUP(B29,ИСХОДНИК!A:P,15,FALSE())</f>
        <v>U6 PL40R</v>
      </c>
      <c r="K29" s="136">
        <f>VLOOKUP(B29,ИСХОДНИК!A:P,13,FALSE())</f>
        <v>1000</v>
      </c>
      <c r="L29" s="136">
        <f>VLOOKUP(B29,ИСХОДНИК!A:P,14,FALSE())</f>
        <v>1200</v>
      </c>
      <c r="M29" s="328" t="str">
        <f>IF(VLOOKUP(B29,ИСХОДНИК!A:R,18,FALSE())=1,ИСХОДНИК!$T$2,IF(VLOOKUP(B29,ИСХОДНИК!A:R,18,FALSE())=2,ИСХОДНИК!$T$4,IF(VLOOKUP(B29,ИСХОДНИК!A:R,18,FALSE())=3,ИСХОДНИК!$T$5)))</f>
        <v>○</v>
      </c>
    </row>
    <row r="30" spans="2:20" ht="22.5" customHeight="1">
      <c r="B30" s="129" t="s">
        <v>1248</v>
      </c>
      <c r="C30" s="130" t="str">
        <f>VLOOKUP(B30,ИСХОДНИК!A:P,5,FALSE())</f>
        <v>CHV 150 G STR PN 40</v>
      </c>
      <c r="D30" s="132" t="s">
        <v>23</v>
      </c>
      <c r="E30" s="131" t="str">
        <f>VLOOKUP(B30,ИСХОДНИК!A:P,11,FALSE())</f>
        <v>Под сварку встык GOST</v>
      </c>
      <c r="F30" s="132">
        <f>VLOOKUP(B30,ИСХОДНИК!A:P,7,FALSE())</f>
        <v>150</v>
      </c>
      <c r="G30" s="133" t="str">
        <f>VLOOKUP(B30,ИСХОДНИК!A:P,10,FALSE())</f>
        <v>R717, R744 и фреоны</v>
      </c>
      <c r="H30" s="133">
        <f>VLOOKUP(B30,ИСХОДНИК!A:P,8,FALSE())</f>
        <v>40</v>
      </c>
      <c r="I30" s="133" t="str">
        <f>VLOOKUP(B30,ИСХОДНИК!A:P,9,FALSE())</f>
        <v xml:space="preserve"> -60…120</v>
      </c>
      <c r="J30" s="132" t="str">
        <f>VLOOKUP(B30,ИСХОДНИК!A:P,15,FALSE())</f>
        <v>U6 PL40R</v>
      </c>
      <c r="K30" s="136">
        <f>VLOOKUP(B30,ИСХОДНИК!A:P,13,FALSE())</f>
        <v>1000</v>
      </c>
      <c r="L30" s="136">
        <f>VLOOKUP(B30,ИСХОДНИК!A:P,14,FALSE())</f>
        <v>1200</v>
      </c>
      <c r="M30" s="328" t="str">
        <f>IF(VLOOKUP(B30,ИСХОДНИК!A:R,18,FALSE())=1,ИСХОДНИК!$T$2,IF(VLOOKUP(B30,ИСХОДНИК!A:R,18,FALSE())=2,ИСХОДНИК!$T$4,IF(VLOOKUP(B30,ИСХОДНИК!A:R,18,FALSE())=3,ИСХОДНИК!$T$5)))</f>
        <v>○</v>
      </c>
    </row>
    <row r="31" spans="2:20" ht="22.5" customHeight="1">
      <c r="B31" s="453" t="s">
        <v>97</v>
      </c>
      <c r="C31" s="453"/>
      <c r="D31" s="453"/>
      <c r="E31" s="453"/>
      <c r="F31" s="453"/>
      <c r="G31" s="453"/>
      <c r="H31" s="453"/>
      <c r="I31" s="453"/>
      <c r="J31" s="453"/>
      <c r="K31" s="453"/>
      <c r="L31" s="453"/>
      <c r="M31" s="453"/>
    </row>
    <row r="32" spans="2:20" ht="22.5" customHeight="1">
      <c r="B32" s="169" t="s">
        <v>98</v>
      </c>
      <c r="C32" s="160" t="str">
        <f>VLOOKUP(B32,ИСХОДНИК!A:P,5,FALSE())</f>
        <v>CHV 15 D ANG PN 52</v>
      </c>
      <c r="D32" s="162" t="s">
        <v>40</v>
      </c>
      <c r="E32" s="161" t="str">
        <f>VLOOKUP(B32,ИСХОДНИК!A:P,11,FALSE())</f>
        <v>Под сварку встык DIN</v>
      </c>
      <c r="F32" s="162">
        <f>VLOOKUP(B32,ИСХОДНИК!A:P,7,FALSE())</f>
        <v>15</v>
      </c>
      <c r="G32" s="134" t="str">
        <f>VLOOKUP(B32,ИСХОДНИК!A:P,10,FALSE())</f>
        <v>R717, R744 и фреоны</v>
      </c>
      <c r="H32" s="134">
        <f>VLOOKUP(B32,ИСХОДНИК!A:P,8,FALSE())</f>
        <v>52</v>
      </c>
      <c r="I32" s="134" t="str">
        <f>VLOOKUP(B32,ИСХОДНИК!A:P,9,FALSE())</f>
        <v xml:space="preserve"> -60…120</v>
      </c>
      <c r="J32" s="162" t="str">
        <f>VLOOKUP(B32,ИСХОДНИК!A:P,15,FALSE())</f>
        <v>U6 PL40R</v>
      </c>
      <c r="K32" s="170">
        <f>VLOOKUP(B32,ИСХОДНИК!A:P,13,FALSE())</f>
        <v>60</v>
      </c>
      <c r="L32" s="170">
        <f>VLOOKUP(B32,ИСХОДНИК!A:P,14,FALSE())</f>
        <v>72</v>
      </c>
      <c r="M32" s="329" t="str">
        <f>IF(VLOOKUP(B32,ИСХОДНИК!A:R,18,FALSE())=1,ИСХОДНИК!$T$2,IF(VLOOKUP(B32,ИСХОДНИК!A:R,18,FALSE())=2,ИСХОДНИК!$T$4,IF(VLOOKUP(B32,ИСХОДНИК!A:R,18,FALSE())=3,ИСХОДНИК!$T$5)))</f>
        <v>○</v>
      </c>
    </row>
    <row r="33" spans="2:13" ht="22.5" customHeight="1">
      <c r="B33" s="129" t="s">
        <v>99</v>
      </c>
      <c r="C33" s="160" t="str">
        <f>VLOOKUP(B33,ИСХОДНИК!A:P,5,FALSE())</f>
        <v>CHV 20 D ANG PN 52</v>
      </c>
      <c r="D33" s="132" t="s">
        <v>40</v>
      </c>
      <c r="E33" s="161" t="str">
        <f>VLOOKUP(B33,ИСХОДНИК!A:P,11,FALSE())</f>
        <v>Под сварку встык DIN</v>
      </c>
      <c r="F33" s="162">
        <f>VLOOKUP(B33,ИСХОДНИК!A:P,7,FALSE())</f>
        <v>20</v>
      </c>
      <c r="G33" s="133" t="str">
        <f>VLOOKUP(B33,ИСХОДНИК!A:P,10,FALSE())</f>
        <v>R717, R744 и фреоны</v>
      </c>
      <c r="H33" s="134">
        <f>VLOOKUP(B33,ИСХОДНИК!A:P,8,FALSE())</f>
        <v>52</v>
      </c>
      <c r="I33" s="133" t="str">
        <f>VLOOKUP(B33,ИСХОДНИК!A:P,9,FALSE())</f>
        <v xml:space="preserve"> -60…120</v>
      </c>
      <c r="J33" s="162" t="str">
        <f>VLOOKUP(B33,ИСХОДНИК!A:P,15,FALSE())</f>
        <v>U6 PL40R</v>
      </c>
      <c r="K33" s="136">
        <f>VLOOKUP(B33,ИСХОДНИК!A:P,13,FALSE())</f>
        <v>64</v>
      </c>
      <c r="L33" s="136">
        <f>VLOOKUP(B33,ИСХОДНИК!A:P,14,FALSE())</f>
        <v>76.8</v>
      </c>
      <c r="M33" s="329" t="str">
        <f>IF(VLOOKUP(B33,ИСХОДНИК!A:R,18,FALSE())=1,ИСХОДНИК!$T$2,IF(VLOOKUP(B33,ИСХОДНИК!A:R,18,FALSE())=2,ИСХОДНИК!$T$4,IF(VLOOKUP(B33,ИСХОДНИК!A:R,18,FALSE())=3,ИСХОДНИК!$T$5)))</f>
        <v>○</v>
      </c>
    </row>
    <row r="34" spans="2:13" ht="22.5" customHeight="1">
      <c r="B34" s="129" t="s">
        <v>100</v>
      </c>
      <c r="C34" s="160" t="str">
        <f>VLOOKUP(B34,ИСХОДНИК!A:P,5,FALSE())</f>
        <v>CHV 25 D ANG PN 52</v>
      </c>
      <c r="D34" s="132" t="s">
        <v>40</v>
      </c>
      <c r="E34" s="161" t="str">
        <f>VLOOKUP(B34,ИСХОДНИК!A:P,11,FALSE())</f>
        <v>Под сварку встык DIN</v>
      </c>
      <c r="F34" s="162">
        <f>VLOOKUP(B34,ИСХОДНИК!A:P,7,FALSE())</f>
        <v>25</v>
      </c>
      <c r="G34" s="133" t="str">
        <f>VLOOKUP(B34,ИСХОДНИК!A:P,10,FALSE())</f>
        <v>R717, R744 и фреоны</v>
      </c>
      <c r="H34" s="134">
        <f>VLOOKUP(B34,ИСХОДНИК!A:P,8,FALSE())</f>
        <v>52</v>
      </c>
      <c r="I34" s="133" t="str">
        <f>VLOOKUP(B34,ИСХОДНИК!A:P,9,FALSE())</f>
        <v xml:space="preserve"> -60…120</v>
      </c>
      <c r="J34" s="162" t="str">
        <f>VLOOKUP(B34,ИСХОДНИК!A:P,15,FALSE())</f>
        <v>U6 PL40R</v>
      </c>
      <c r="K34" s="136">
        <f>VLOOKUP(B34,ИСХОДНИК!A:P,13,FALSE())</f>
        <v>80</v>
      </c>
      <c r="L34" s="136">
        <f>VLOOKUP(B34,ИСХОДНИК!A:P,14,FALSE())</f>
        <v>96</v>
      </c>
      <c r="M34" s="163" t="str">
        <f>IF(VLOOKUP(B34,ИСХОДНИК!A:R,18,FALSE())=1,ИСХОДНИК!$T$2,IF(VLOOKUP(B34,ИСХОДНИК!A:R,18,FALSE())=2,ИСХОДНИК!$T$4,IF(VLOOKUP(B34,ИСХОДНИК!A:R,18,FALSE())=3,ИСХОДНИК!$T$5)))</f>
        <v>◑</v>
      </c>
    </row>
    <row r="35" spans="2:13" ht="22.5" customHeight="1">
      <c r="B35" s="129" t="s">
        <v>101</v>
      </c>
      <c r="C35" s="160" t="str">
        <f>VLOOKUP(B35,ИСХОДНИК!A:P,5,FALSE())</f>
        <v>CHV 32 D ANG PN 52</v>
      </c>
      <c r="D35" s="132" t="s">
        <v>40</v>
      </c>
      <c r="E35" s="161" t="str">
        <f>VLOOKUP(B35,ИСХОДНИК!A:P,11,FALSE())</f>
        <v>Под сварку встык DIN</v>
      </c>
      <c r="F35" s="162">
        <f>VLOOKUP(B35,ИСХОДНИК!A:P,7,FALSE())</f>
        <v>32</v>
      </c>
      <c r="G35" s="133" t="str">
        <f>VLOOKUP(B35,ИСХОДНИК!A:P,10,FALSE())</f>
        <v>R717, R744 и фреоны</v>
      </c>
      <c r="H35" s="134">
        <f>VLOOKUP(B35,ИСХОДНИК!A:P,8,FALSE())</f>
        <v>52</v>
      </c>
      <c r="I35" s="133" t="str">
        <f>VLOOKUP(B35,ИСХОДНИК!A:P,9,FALSE())</f>
        <v xml:space="preserve"> -60…120</v>
      </c>
      <c r="J35" s="162" t="str">
        <f>VLOOKUP(B35,ИСХОДНИК!A:P,15,FALSE())</f>
        <v>U6 PL40R</v>
      </c>
      <c r="K35" s="136">
        <f>VLOOKUP(B35,ИСХОДНИК!A:P,13,FALSE())</f>
        <v>98</v>
      </c>
      <c r="L35" s="136">
        <f>VLOOKUP(B35,ИСХОДНИК!A:P,14,FALSE())</f>
        <v>117.6</v>
      </c>
      <c r="M35" s="329" t="str">
        <f>IF(VLOOKUP(B35,ИСХОДНИК!A:R,18,FALSE())=1,ИСХОДНИК!$T$2,IF(VLOOKUP(B35,ИСХОДНИК!A:R,18,FALSE())=2,ИСХОДНИК!$T$4,IF(VLOOKUP(B35,ИСХОДНИК!A:R,18,FALSE())=3,ИСХОДНИК!$T$5)))</f>
        <v>○</v>
      </c>
    </row>
    <row r="36" spans="2:13" ht="22.5" customHeight="1">
      <c r="B36" s="129" t="s">
        <v>102</v>
      </c>
      <c r="C36" s="160" t="str">
        <f>VLOOKUP(B36,ИСХОДНИК!A:P,5,FALSE())</f>
        <v>CHV 40 D ANG PN 52</v>
      </c>
      <c r="D36" s="132" t="s">
        <v>40</v>
      </c>
      <c r="E36" s="161" t="str">
        <f>VLOOKUP(B36,ИСХОДНИК!A:P,11,FALSE())</f>
        <v>Под сварку встык DIN</v>
      </c>
      <c r="F36" s="162">
        <f>VLOOKUP(B36,ИСХОДНИК!A:P,7,FALSE())</f>
        <v>40</v>
      </c>
      <c r="G36" s="133" t="str">
        <f>VLOOKUP(B36,ИСХОДНИК!A:P,10,FALSE())</f>
        <v>R717, R744 и фреоны</v>
      </c>
      <c r="H36" s="134">
        <f>VLOOKUP(B36,ИСХОДНИК!A:P,8,FALSE())</f>
        <v>52</v>
      </c>
      <c r="I36" s="133" t="str">
        <f>VLOOKUP(B36,ИСХОДНИК!A:P,9,FALSE())</f>
        <v xml:space="preserve"> -60…120</v>
      </c>
      <c r="J36" s="162" t="str">
        <f>VLOOKUP(B36,ИСХОДНИК!A:P,15,FALSE())</f>
        <v>U6 PL40R</v>
      </c>
      <c r="K36" s="136">
        <f>VLOOKUP(B36,ИСХОДНИК!A:P,13,FALSE())</f>
        <v>126</v>
      </c>
      <c r="L36" s="136">
        <f>VLOOKUP(B36,ИСХОДНИК!A:P,14,FALSE())</f>
        <v>151.19999999999999</v>
      </c>
      <c r="M36" s="163" t="str">
        <f>IF(VLOOKUP(B36,ИСХОДНИК!A:R,18,FALSE())=1,ИСХОДНИК!$T$2,IF(VLOOKUP(B36,ИСХОДНИК!A:R,18,FALSE())=2,ИСХОДНИК!$T$4,IF(VLOOKUP(B36,ИСХОДНИК!A:R,18,FALSE())=3,ИСХОДНИК!$T$5)))</f>
        <v>◑</v>
      </c>
    </row>
    <row r="37" spans="2:13" ht="22.5" customHeight="1">
      <c r="B37" s="129" t="s">
        <v>103</v>
      </c>
      <c r="C37" s="160" t="str">
        <f>VLOOKUP(B37,ИСХОДНИК!A:P,5,FALSE())</f>
        <v>CHV 50 D ANG PN 52</v>
      </c>
      <c r="D37" s="132" t="s">
        <v>40</v>
      </c>
      <c r="E37" s="161" t="str">
        <f>VLOOKUP(B37,ИСХОДНИК!A:P,11,FALSE())</f>
        <v>Под сварку встык DIN</v>
      </c>
      <c r="F37" s="162">
        <f>VLOOKUP(B37,ИСХОДНИК!A:P,7,FALSE())</f>
        <v>50</v>
      </c>
      <c r="G37" s="133" t="str">
        <f>VLOOKUP(B37,ИСХОДНИК!A:P,10,FALSE())</f>
        <v>R717, R744 и фреоны</v>
      </c>
      <c r="H37" s="134">
        <f>VLOOKUP(B37,ИСХОДНИК!A:P,8,FALSE())</f>
        <v>52</v>
      </c>
      <c r="I37" s="133" t="str">
        <f>VLOOKUP(B37,ИСХОДНИК!A:P,9,FALSE())</f>
        <v xml:space="preserve"> -60…120</v>
      </c>
      <c r="J37" s="162" t="str">
        <f>VLOOKUP(B37,ИСХОДНИК!A:P,15,FALSE())</f>
        <v>U6 PL40R</v>
      </c>
      <c r="K37" s="136">
        <f>VLOOKUP(B37,ИСХОДНИК!A:P,13,FALSE())</f>
        <v>150</v>
      </c>
      <c r="L37" s="136">
        <f>VLOOKUP(B37,ИСХОДНИК!A:P,14,FALSE())</f>
        <v>180</v>
      </c>
      <c r="M37" s="329" t="str">
        <f>IF(VLOOKUP(B37,ИСХОДНИК!A:R,18,FALSE())=1,ИСХОДНИК!$T$2,IF(VLOOKUP(B37,ИСХОДНИК!A:R,18,FALSE())=2,ИСХОДНИК!$T$4,IF(VLOOKUP(B37,ИСХОДНИК!A:R,18,FALSE())=3,ИСХОДНИК!$T$5)))</f>
        <v>●</v>
      </c>
    </row>
    <row r="38" spans="2:13" ht="22.5" customHeight="1">
      <c r="B38" s="129" t="s">
        <v>104</v>
      </c>
      <c r="C38" s="160" t="str">
        <f>VLOOKUP(B38,ИСХОДНИК!A:P,5,FALSE())</f>
        <v>CHV 65 D ANG PN 52</v>
      </c>
      <c r="D38" s="132" t="s">
        <v>40</v>
      </c>
      <c r="E38" s="161" t="str">
        <f>VLOOKUP(B38,ИСХОДНИК!A:P,11,FALSE())</f>
        <v>Под сварку встык DIN</v>
      </c>
      <c r="F38" s="162">
        <f>VLOOKUP(B38,ИСХОДНИК!A:P,7,FALSE())</f>
        <v>65</v>
      </c>
      <c r="G38" s="133" t="str">
        <f>VLOOKUP(B38,ИСХОДНИК!A:P,10,FALSE())</f>
        <v>R717, R744 и фреоны</v>
      </c>
      <c r="H38" s="134">
        <f>VLOOKUP(B38,ИСХОДНИК!A:P,8,FALSE())</f>
        <v>52</v>
      </c>
      <c r="I38" s="133" t="str">
        <f>VLOOKUP(B38,ИСХОДНИК!A:P,9,FALSE())</f>
        <v xml:space="preserve"> -60…120</v>
      </c>
      <c r="J38" s="162" t="str">
        <f>VLOOKUP(B38,ИСХОДНИК!A:P,15,FALSE())</f>
        <v>U6 PL40R</v>
      </c>
      <c r="K38" s="136">
        <f>VLOOKUP(B38,ИСХОДНИК!A:P,13,FALSE())</f>
        <v>210</v>
      </c>
      <c r="L38" s="136">
        <f>VLOOKUP(B38,ИСХОДНИК!A:P,14,FALSE())</f>
        <v>252</v>
      </c>
      <c r="M38" s="329" t="str">
        <f>IF(VLOOKUP(B38,ИСХОДНИК!A:R,18,FALSE())=1,ИСХОДНИК!$T$2,IF(VLOOKUP(B38,ИСХОДНИК!A:R,18,FALSE())=2,ИСХОДНИК!$T$4,IF(VLOOKUP(B38,ИСХОДНИК!A:R,18,FALSE())=3,ИСХОДНИК!$T$5)))</f>
        <v>●</v>
      </c>
    </row>
    <row r="39" spans="2:13" ht="22.5" customHeight="1">
      <c r="B39" s="129" t="s">
        <v>105</v>
      </c>
      <c r="C39" s="160" t="str">
        <f>VLOOKUP(B39,ИСХОДНИК!A:P,5,FALSE())</f>
        <v>CHV 80 D ANG PN 52</v>
      </c>
      <c r="D39" s="132" t="s">
        <v>40</v>
      </c>
      <c r="E39" s="161" t="str">
        <f>VLOOKUP(B39,ИСХОДНИК!A:P,11,FALSE())</f>
        <v>Под сварку встык DIN</v>
      </c>
      <c r="F39" s="162">
        <f>VLOOKUP(B39,ИСХОДНИК!A:P,7,FALSE())</f>
        <v>80</v>
      </c>
      <c r="G39" s="133" t="str">
        <f>VLOOKUP(B39,ИСХОДНИК!A:P,10,FALSE())</f>
        <v>R717, R744 и фреоны</v>
      </c>
      <c r="H39" s="134">
        <f>VLOOKUP(B39,ИСХОДНИК!A:P,8,FALSE())</f>
        <v>52</v>
      </c>
      <c r="I39" s="133" t="str">
        <f>VLOOKUP(B39,ИСХОДНИК!A:P,9,FALSE())</f>
        <v xml:space="preserve"> -60…120</v>
      </c>
      <c r="J39" s="162" t="str">
        <f>VLOOKUP(B39,ИСХОДНИК!A:P,15,FALSE())</f>
        <v>U6 PL40R</v>
      </c>
      <c r="K39" s="136">
        <f>VLOOKUP(B39,ИСХОДНИК!A:P,13,FALSE())</f>
        <v>250</v>
      </c>
      <c r="L39" s="136">
        <f>VLOOKUP(B39,ИСХОДНИК!A:P,14,FALSE())</f>
        <v>300</v>
      </c>
      <c r="M39" s="163" t="str">
        <f>IF(VLOOKUP(B39,ИСХОДНИК!A:R,18,FALSE())=1,ИСХОДНИК!$T$2,IF(VLOOKUP(B39,ИСХОДНИК!A:R,18,FALSE())=2,ИСХОДНИК!$T$4,IF(VLOOKUP(B39,ИСХОДНИК!A:R,18,FALSE())=3,ИСХОДНИК!$T$5)))</f>
        <v>◑</v>
      </c>
    </row>
    <row r="40" spans="2:13" ht="22.5" customHeight="1">
      <c r="B40" s="129" t="s">
        <v>106</v>
      </c>
      <c r="C40" s="160" t="str">
        <f>VLOOKUP(B40,ИСХОДНИК!A:P,5,FALSE())</f>
        <v>CHV 100 D ANG PN 52</v>
      </c>
      <c r="D40" s="132" t="s">
        <v>40</v>
      </c>
      <c r="E40" s="161" t="str">
        <f>VLOOKUP(B40,ИСХОДНИК!A:P,11,FALSE())</f>
        <v>Под сварку встык DIN</v>
      </c>
      <c r="F40" s="162">
        <f>VLOOKUP(B40,ИСХОДНИК!A:P,7,FALSE())</f>
        <v>100</v>
      </c>
      <c r="G40" s="133" t="str">
        <f>VLOOKUP(B40,ИСХОДНИК!A:P,10,FALSE())</f>
        <v>R717, R744 и фреоны</v>
      </c>
      <c r="H40" s="134">
        <f>VLOOKUP(B40,ИСХОДНИК!A:P,8,FALSE())</f>
        <v>52</v>
      </c>
      <c r="I40" s="133" t="str">
        <f>VLOOKUP(B40,ИСХОДНИК!A:P,9,FALSE())</f>
        <v xml:space="preserve"> -60…120</v>
      </c>
      <c r="J40" s="162" t="str">
        <f>VLOOKUP(B40,ИСХОДНИК!A:P,15,FALSE())</f>
        <v>U6 PL40R</v>
      </c>
      <c r="K40" s="136">
        <f>VLOOKUP(B40,ИСХОДНИК!A:P,13,FALSE())</f>
        <v>460</v>
      </c>
      <c r="L40" s="136">
        <f>VLOOKUP(B40,ИСХОДНИК!A:P,14,FALSE())</f>
        <v>552</v>
      </c>
      <c r="M40" s="329" t="str">
        <f>IF(VLOOKUP(B40,ИСХОДНИК!A:R,18,FALSE())=1,ИСХОДНИК!$T$2,IF(VLOOKUP(B40,ИСХОДНИК!A:R,18,FALSE())=2,ИСХОДНИК!$T$4,IF(VLOOKUP(B40,ИСХОДНИК!A:R,18,FALSE())=3,ИСХОДНИК!$T$5)))</f>
        <v>○</v>
      </c>
    </row>
    <row r="41" spans="2:13" ht="22.5" customHeight="1">
      <c r="B41" s="129" t="s">
        <v>1251</v>
      </c>
      <c r="C41" s="160" t="str">
        <f>VLOOKUP(B41,ИСХОДНИК!A:P,5,FALSE())</f>
        <v>CHV 100 G ANG PN 52</v>
      </c>
      <c r="D41" s="132" t="s">
        <v>40</v>
      </c>
      <c r="E41" s="161" t="str">
        <f>VLOOKUP(B41,ИСХОДНИК!A:P,11,FALSE())</f>
        <v>Под сварку встык GOST</v>
      </c>
      <c r="F41" s="162">
        <f>VLOOKUP(B41,ИСХОДНИК!A:P,7,FALSE())</f>
        <v>100</v>
      </c>
      <c r="G41" s="133" t="str">
        <f>VLOOKUP(B41,ИСХОДНИК!A:P,10,FALSE())</f>
        <v>R717, R744 и фреоны</v>
      </c>
      <c r="H41" s="134">
        <f>VLOOKUP(B41,ИСХОДНИК!A:P,8,FALSE())</f>
        <v>52</v>
      </c>
      <c r="I41" s="133" t="str">
        <f>VLOOKUP(B41,ИСХОДНИК!A:P,9,FALSE())</f>
        <v xml:space="preserve"> -60…120</v>
      </c>
      <c r="J41" s="162" t="str">
        <f>VLOOKUP(B41,ИСХОДНИК!A:P,15,FALSE())</f>
        <v>U6 PL40R</v>
      </c>
      <c r="K41" s="136">
        <f>VLOOKUP(B41,ИСХОДНИК!A:P,13,FALSE())</f>
        <v>460</v>
      </c>
      <c r="L41" s="136">
        <f>VLOOKUP(B41,ИСХОДНИК!A:P,14,FALSE())</f>
        <v>552</v>
      </c>
      <c r="M41" s="329" t="str">
        <f>IF(VLOOKUP(B41,ИСХОДНИК!A:R,18,FALSE())=1,ИСХОДНИК!$T$2,IF(VLOOKUP(B41,ИСХОДНИК!A:R,18,FALSE())=2,ИСХОДНИК!$T$4,IF(VLOOKUP(B41,ИСХОДНИК!A:R,18,FALSE())=3,ИСХОДНИК!$T$5)))</f>
        <v>○</v>
      </c>
    </row>
    <row r="42" spans="2:13" ht="22.5" customHeight="1">
      <c r="B42" s="129" t="s">
        <v>109</v>
      </c>
      <c r="C42" s="160" t="str">
        <f>VLOOKUP(B42,ИСХОДНИК!A:P,5,FALSE())</f>
        <v>CHV 100 D ANG PN 40</v>
      </c>
      <c r="D42" s="132" t="s">
        <v>40</v>
      </c>
      <c r="E42" s="161" t="str">
        <f>VLOOKUP(B42,ИСХОДНИК!A:P,11,FALSE())</f>
        <v>Под сварку встык DIN</v>
      </c>
      <c r="F42" s="162">
        <f>VLOOKUP(B42,ИСХОДНИК!A:P,7,FALSE())</f>
        <v>100</v>
      </c>
      <c r="G42" s="133" t="str">
        <f>VLOOKUP(B42,ИСХОДНИК!A:P,10,FALSE())</f>
        <v>R717, R744 и фреоны</v>
      </c>
      <c r="H42" s="134">
        <f>VLOOKUP(B42,ИСХОДНИК!A:P,8,FALSE())</f>
        <v>40</v>
      </c>
      <c r="I42" s="133" t="str">
        <f>VLOOKUP(B42,ИСХОДНИК!A:P,9,FALSE())</f>
        <v xml:space="preserve"> -60…120</v>
      </c>
      <c r="J42" s="162" t="str">
        <f>VLOOKUP(B42,ИСХОДНИК!A:P,15,FALSE())</f>
        <v>U6 PL40R</v>
      </c>
      <c r="K42" s="136">
        <f>VLOOKUP(B42,ИСХОДНИК!A:P,13,FALSE())</f>
        <v>390</v>
      </c>
      <c r="L42" s="136">
        <f>VLOOKUP(B42,ИСХОДНИК!A:P,14,FALSE())</f>
        <v>468</v>
      </c>
      <c r="M42" s="329" t="str">
        <f>IF(VLOOKUP(B42,ИСХОДНИК!A:R,18,FALSE())=1,ИСХОДНИК!$T$2,IF(VLOOKUP(B42,ИСХОДНИК!A:R,18,FALSE())=2,ИСХОДНИК!$T$4,IF(VLOOKUP(B42,ИСХОДНИК!A:R,18,FALSE())=3,ИСХОДНИК!$T$5)))</f>
        <v>○</v>
      </c>
    </row>
    <row r="43" spans="2:13" ht="22.5" customHeight="1">
      <c r="B43" s="129" t="s">
        <v>1245</v>
      </c>
      <c r="C43" s="160" t="str">
        <f>VLOOKUP(B43,ИСХОДНИК!A:P,5,FALSE())</f>
        <v>CHV 100 G ANG PN 40</v>
      </c>
      <c r="D43" s="132" t="s">
        <v>40</v>
      </c>
      <c r="E43" s="161" t="str">
        <f>VLOOKUP(B43,ИСХОДНИК!A:P,11,FALSE())</f>
        <v>Под сварку встык GOST</v>
      </c>
      <c r="F43" s="162">
        <f>VLOOKUP(B43,ИСХОДНИК!A:P,7,FALSE())</f>
        <v>100</v>
      </c>
      <c r="G43" s="133" t="str">
        <f>VLOOKUP(B43,ИСХОДНИК!A:P,10,FALSE())</f>
        <v>R717, R744 и фреоны</v>
      </c>
      <c r="H43" s="134">
        <f>VLOOKUP(B43,ИСХОДНИК!A:P,8,FALSE())</f>
        <v>40</v>
      </c>
      <c r="I43" s="133" t="str">
        <f>VLOOKUP(B43,ИСХОДНИК!A:P,9,FALSE())</f>
        <v xml:space="preserve"> -60…120</v>
      </c>
      <c r="J43" s="162" t="str">
        <f>VLOOKUP(B43,ИСХОДНИК!A:P,15,FALSE())</f>
        <v>U6 PL40R</v>
      </c>
      <c r="K43" s="136">
        <f>VLOOKUP(B43,ИСХОДНИК!A:P,13,FALSE())</f>
        <v>390</v>
      </c>
      <c r="L43" s="136">
        <f>VLOOKUP(B43,ИСХОДНИК!A:P,14,FALSE())</f>
        <v>468</v>
      </c>
      <c r="M43" s="329" t="str">
        <f>IF(VLOOKUP(B43,ИСХОДНИК!A:R,18,FALSE())=1,ИСХОДНИК!$T$2,IF(VLOOKUP(B43,ИСХОДНИК!A:R,18,FALSE())=2,ИСХОДНИК!$T$4,IF(VLOOKUP(B43,ИСХОДНИК!A:R,18,FALSE())=3,ИСХОДНИК!$T$5)))</f>
        <v>○</v>
      </c>
    </row>
    <row r="44" spans="2:13" ht="22.5" customHeight="1">
      <c r="B44" s="129" t="s">
        <v>107</v>
      </c>
      <c r="C44" s="160" t="str">
        <f>VLOOKUP(B44,ИСХОДНИК!A:P,5,FALSE())</f>
        <v>CHV 125 D ANG PN 52</v>
      </c>
      <c r="D44" s="132" t="s">
        <v>40</v>
      </c>
      <c r="E44" s="161" t="str">
        <f>VLOOKUP(B44,ИСХОДНИК!A:P,11,FALSE())</f>
        <v>Под сварку встык DIN</v>
      </c>
      <c r="F44" s="162">
        <f>VLOOKUP(B44,ИСХОДНИК!A:P,7,FALSE())</f>
        <v>125</v>
      </c>
      <c r="G44" s="133" t="str">
        <f>VLOOKUP(B44,ИСХОДНИК!A:P,10,FALSE())</f>
        <v>R717, R744 и фреоны</v>
      </c>
      <c r="H44" s="134">
        <f>VLOOKUP(B44,ИСХОДНИК!A:P,8,FALSE())</f>
        <v>52</v>
      </c>
      <c r="I44" s="133" t="str">
        <f>VLOOKUP(B44,ИСХОДНИК!A:P,9,FALSE())</f>
        <v xml:space="preserve"> -60…120</v>
      </c>
      <c r="J44" s="162" t="str">
        <f>VLOOKUP(B44,ИСХОДНИК!A:P,15,FALSE())</f>
        <v>U6 PL40R</v>
      </c>
      <c r="K44" s="136">
        <f>VLOOKUP(B44,ИСХОДНИК!A:P,13,FALSE())</f>
        <v>870</v>
      </c>
      <c r="L44" s="136">
        <f>VLOOKUP(B44,ИСХОДНИК!A:P,14,FALSE())</f>
        <v>1044</v>
      </c>
      <c r="M44" s="329" t="str">
        <f>IF(VLOOKUP(B44,ИСХОДНИК!A:R,18,FALSE())=1,ИСХОДНИК!$T$2,IF(VLOOKUP(B44,ИСХОДНИК!A:R,18,FALSE())=2,ИСХОДНИК!$T$4,IF(VLOOKUP(B44,ИСХОДНИК!A:R,18,FALSE())=3,ИСХОДНИК!$T$5)))</f>
        <v>○</v>
      </c>
    </row>
    <row r="45" spans="2:13" ht="22.5" customHeight="1">
      <c r="B45" s="129" t="s">
        <v>1253</v>
      </c>
      <c r="C45" s="160" t="str">
        <f>VLOOKUP(B45,ИСХОДНИК!A:P,5,FALSE())</f>
        <v>CHV 125 G ANG PN 52</v>
      </c>
      <c r="D45" s="132" t="s">
        <v>40</v>
      </c>
      <c r="E45" s="161" t="str">
        <f>VLOOKUP(B45,ИСХОДНИК!A:P,11,FALSE())</f>
        <v>Под сварку встык GOST</v>
      </c>
      <c r="F45" s="162">
        <f>VLOOKUP(B45,ИСХОДНИК!A:P,7,FALSE())</f>
        <v>125</v>
      </c>
      <c r="G45" s="133" t="str">
        <f>VLOOKUP(B45,ИСХОДНИК!A:P,10,FALSE())</f>
        <v>R717, R744 и фреоны</v>
      </c>
      <c r="H45" s="134">
        <f>VLOOKUP(B45,ИСХОДНИК!A:P,8,FALSE())</f>
        <v>52</v>
      </c>
      <c r="I45" s="133" t="str">
        <f>VLOOKUP(B45,ИСХОДНИК!A:P,9,FALSE())</f>
        <v xml:space="preserve"> -60…120</v>
      </c>
      <c r="J45" s="162" t="str">
        <f>VLOOKUP(B45,ИСХОДНИК!A:P,15,FALSE())</f>
        <v>U6 PL40R</v>
      </c>
      <c r="K45" s="136">
        <f>VLOOKUP(B45,ИСХОДНИК!A:P,13,FALSE())</f>
        <v>870</v>
      </c>
      <c r="L45" s="136">
        <f>VLOOKUP(B45,ИСХОДНИК!A:P,14,FALSE())</f>
        <v>1044</v>
      </c>
      <c r="M45" s="329" t="str">
        <f>IF(VLOOKUP(B45,ИСХОДНИК!A:R,18,FALSE())=1,ИСХОДНИК!$T$2,IF(VLOOKUP(B45,ИСХОДНИК!A:R,18,FALSE())=2,ИСХОДНИК!$T$4,IF(VLOOKUP(B45,ИСХОДНИК!A:R,18,FALSE())=3,ИСХОДНИК!$T$5)))</f>
        <v>○</v>
      </c>
    </row>
    <row r="46" spans="2:13" ht="22.5" customHeight="1">
      <c r="B46" s="129" t="s">
        <v>110</v>
      </c>
      <c r="C46" s="160" t="str">
        <f>VLOOKUP(B46,ИСХОДНИК!A:P,5,FALSE())</f>
        <v>CHV 125 D ANG PN 40</v>
      </c>
      <c r="D46" s="132" t="s">
        <v>40</v>
      </c>
      <c r="E46" s="161" t="str">
        <f>VLOOKUP(B46,ИСХОДНИК!A:P,11,FALSE())</f>
        <v>Под сварку встык DIN</v>
      </c>
      <c r="F46" s="162">
        <f>VLOOKUP(B46,ИСХОДНИК!A:P,7,FALSE())</f>
        <v>125</v>
      </c>
      <c r="G46" s="133" t="str">
        <f>VLOOKUP(B46,ИСХОДНИК!A:P,10,FALSE())</f>
        <v>R717, R744 и фреоны</v>
      </c>
      <c r="H46" s="134">
        <f>VLOOKUP(B46,ИСХОДНИК!A:P,8,FALSE())</f>
        <v>40</v>
      </c>
      <c r="I46" s="133" t="str">
        <f>VLOOKUP(B46,ИСХОДНИК!A:P,9,FALSE())</f>
        <v xml:space="preserve"> -60…120</v>
      </c>
      <c r="J46" s="162" t="str">
        <f>VLOOKUP(B46,ИСХОДНИК!A:P,15,FALSE())</f>
        <v>U6 PL40R</v>
      </c>
      <c r="K46" s="136">
        <f>VLOOKUP(B46,ИСХОДНИК!A:P,13,FALSE())</f>
        <v>680</v>
      </c>
      <c r="L46" s="136">
        <f>VLOOKUP(B46,ИСХОДНИК!A:P,14,FALSE())</f>
        <v>816</v>
      </c>
      <c r="M46" s="329" t="str">
        <f>IF(VLOOKUP(B46,ИСХОДНИК!A:R,18,FALSE())=1,ИСХОДНИК!$T$2,IF(VLOOKUP(B46,ИСХОДНИК!A:R,18,FALSE())=2,ИСХОДНИК!$T$4,IF(VLOOKUP(B46,ИСХОДНИК!A:R,18,FALSE())=3,ИСХОДНИК!$T$5)))</f>
        <v>○</v>
      </c>
    </row>
    <row r="47" spans="2:13" ht="22.5" customHeight="1">
      <c r="B47" s="129" t="s">
        <v>1247</v>
      </c>
      <c r="C47" s="160" t="str">
        <f>VLOOKUP(B47,ИСХОДНИК!A:P,5,FALSE())</f>
        <v>CHV 125 G ANG PN 40</v>
      </c>
      <c r="D47" s="132" t="s">
        <v>40</v>
      </c>
      <c r="E47" s="161" t="str">
        <f>VLOOKUP(B47,ИСХОДНИК!A:P,11,FALSE())</f>
        <v>Под сварку встык GOST</v>
      </c>
      <c r="F47" s="162">
        <f>VLOOKUP(B47,ИСХОДНИК!A:P,7,FALSE())</f>
        <v>125</v>
      </c>
      <c r="G47" s="133" t="str">
        <f>VLOOKUP(B47,ИСХОДНИК!A:P,10,FALSE())</f>
        <v>R717, R744 и фреоны</v>
      </c>
      <c r="H47" s="134">
        <f>VLOOKUP(B47,ИСХОДНИК!A:P,8,FALSE())</f>
        <v>40</v>
      </c>
      <c r="I47" s="133" t="str">
        <f>VLOOKUP(B47,ИСХОДНИК!A:P,9,FALSE())</f>
        <v xml:space="preserve"> -60…120</v>
      </c>
      <c r="J47" s="162" t="str">
        <f>VLOOKUP(B47,ИСХОДНИК!A:P,15,FALSE())</f>
        <v>U6 PL40R</v>
      </c>
      <c r="K47" s="136">
        <f>VLOOKUP(B47,ИСХОДНИК!A:P,13,FALSE())</f>
        <v>680</v>
      </c>
      <c r="L47" s="136">
        <f>VLOOKUP(B47,ИСХОДНИК!A:P,14,FALSE())</f>
        <v>816</v>
      </c>
      <c r="M47" s="329" t="str">
        <f>IF(VLOOKUP(B47,ИСХОДНИК!A:R,18,FALSE())=1,ИСХОДНИК!$T$2,IF(VLOOKUP(B47,ИСХОДНИК!A:R,18,FALSE())=2,ИСХОДНИК!$T$4,IF(VLOOKUP(B47,ИСХОДНИК!A:R,18,FALSE())=3,ИСХОДНИК!$T$5)))</f>
        <v>○</v>
      </c>
    </row>
    <row r="48" spans="2:13" ht="22.5" customHeight="1">
      <c r="B48" s="129" t="s">
        <v>108</v>
      </c>
      <c r="C48" s="160" t="str">
        <f>VLOOKUP(B48,ИСХОДНИК!A:P,5,FALSE())</f>
        <v>CHV 150 D ANG PN 52</v>
      </c>
      <c r="D48" s="132" t="s">
        <v>40</v>
      </c>
      <c r="E48" s="161" t="str">
        <f>VLOOKUP(B48,ИСХОДНИК!A:P,11,FALSE())</f>
        <v>Под сварку встык DIN</v>
      </c>
      <c r="F48" s="162">
        <f>VLOOKUP(B48,ИСХОДНИК!A:P,7,FALSE())</f>
        <v>150</v>
      </c>
      <c r="G48" s="133" t="str">
        <f>VLOOKUP(B48,ИСХОДНИК!A:P,10,FALSE())</f>
        <v>R717, R744 и фреоны</v>
      </c>
      <c r="H48" s="134">
        <f>VLOOKUP(B48,ИСХОДНИК!A:P,8,FALSE())</f>
        <v>52</v>
      </c>
      <c r="I48" s="133" t="str">
        <f>VLOOKUP(B48,ИСХОДНИК!A:P,9,FALSE())</f>
        <v xml:space="preserve"> -60…120</v>
      </c>
      <c r="J48" s="162" t="str">
        <f>VLOOKUP(B48,ИСХОДНИК!A:P,15,FALSE())</f>
        <v>U6 PL40R</v>
      </c>
      <c r="K48" s="136">
        <f>VLOOKUP(B48,ИСХОДНИК!A:P,13,FALSE())</f>
        <v>1290</v>
      </c>
      <c r="L48" s="136">
        <f>VLOOKUP(B48,ИСХОДНИК!A:P,14,FALSE())</f>
        <v>1548</v>
      </c>
      <c r="M48" s="329" t="str">
        <f>IF(VLOOKUP(B48,ИСХОДНИК!A:R,18,FALSE())=1,ИСХОДНИК!$T$2,IF(VLOOKUP(B48,ИСХОДНИК!A:R,18,FALSE())=2,ИСХОДНИК!$T$4,IF(VLOOKUP(B48,ИСХОДНИК!A:R,18,FALSE())=3,ИСХОДНИК!$T$5)))</f>
        <v>○</v>
      </c>
    </row>
    <row r="49" spans="2:13" ht="22.5" customHeight="1">
      <c r="B49" s="129" t="s">
        <v>1255</v>
      </c>
      <c r="C49" s="160" t="str">
        <f>VLOOKUP(B49,ИСХОДНИК!A:P,5,FALSE())</f>
        <v>CHV 150 G ANG PN 52</v>
      </c>
      <c r="D49" s="132" t="s">
        <v>40</v>
      </c>
      <c r="E49" s="161" t="str">
        <f>VLOOKUP(B49,ИСХОДНИК!A:P,11,FALSE())</f>
        <v>Под сварку встык GOST</v>
      </c>
      <c r="F49" s="162">
        <f>VLOOKUP(B49,ИСХОДНИК!A:P,7,FALSE())</f>
        <v>150</v>
      </c>
      <c r="G49" s="133" t="str">
        <f>VLOOKUP(B49,ИСХОДНИК!A:P,10,FALSE())</f>
        <v>R717, R744 и фреоны</v>
      </c>
      <c r="H49" s="134">
        <f>VLOOKUP(B49,ИСХОДНИК!A:P,8,FALSE())</f>
        <v>52</v>
      </c>
      <c r="I49" s="133" t="str">
        <f>VLOOKUP(B49,ИСХОДНИК!A:P,9,FALSE())</f>
        <v xml:space="preserve"> -60…120</v>
      </c>
      <c r="J49" s="162" t="str">
        <f>VLOOKUP(B49,ИСХОДНИК!A:P,15,FALSE())</f>
        <v>U6 PL40R</v>
      </c>
      <c r="K49" s="136">
        <f>VLOOKUP(B49,ИСХОДНИК!A:P,13,FALSE())</f>
        <v>1290</v>
      </c>
      <c r="L49" s="136">
        <f>VLOOKUP(B49,ИСХОДНИК!A:P,14,FALSE())</f>
        <v>1548</v>
      </c>
      <c r="M49" s="329" t="str">
        <f>IF(VLOOKUP(B49,ИСХОДНИК!A:R,18,FALSE())=1,ИСХОДНИК!$T$2,IF(VLOOKUP(B49,ИСХОДНИК!A:R,18,FALSE())=2,ИСХОДНИК!$T$4,IF(VLOOKUP(B49,ИСХОДНИК!A:R,18,FALSE())=3,ИСХОДНИК!$T$5)))</f>
        <v>○</v>
      </c>
    </row>
    <row r="50" spans="2:13" ht="22.5" customHeight="1">
      <c r="B50" s="129" t="s">
        <v>111</v>
      </c>
      <c r="C50" s="160" t="str">
        <f>VLOOKUP(B50,ИСХОДНИК!A:P,5,FALSE())</f>
        <v>CHV 150 D ANG PN 40</v>
      </c>
      <c r="D50" s="132" t="s">
        <v>40</v>
      </c>
      <c r="E50" s="161" t="str">
        <f>VLOOKUP(B50,ИСХОДНИК!A:P,11,FALSE())</f>
        <v>Под сварку встык DIN</v>
      </c>
      <c r="F50" s="162">
        <f>VLOOKUP(B50,ИСХОДНИК!A:P,7,FALSE())</f>
        <v>150</v>
      </c>
      <c r="G50" s="133" t="str">
        <f>VLOOKUP(B50,ИСХОДНИК!A:P,10,FALSE())</f>
        <v>R717, R744 и фреоны</v>
      </c>
      <c r="H50" s="134">
        <f>VLOOKUP(B50,ИСХОДНИК!A:P,8,FALSE())</f>
        <v>40</v>
      </c>
      <c r="I50" s="133" t="str">
        <f>VLOOKUP(B50,ИСХОДНИК!A:P,9,FALSE())</f>
        <v xml:space="preserve"> -60…120</v>
      </c>
      <c r="J50" s="162" t="str">
        <f>VLOOKUP(B50,ИСХОДНИК!A:P,15,FALSE())</f>
        <v>U6 PL40R</v>
      </c>
      <c r="K50" s="136">
        <f>VLOOKUP(B50,ИСХОДНИК!A:P,13,FALSE())</f>
        <v>1000</v>
      </c>
      <c r="L50" s="136">
        <f>VLOOKUP(B50,ИСХОДНИК!A:P,14,FALSE())</f>
        <v>1200</v>
      </c>
      <c r="M50" s="329" t="str">
        <f>IF(VLOOKUP(B50,ИСХОДНИК!A:R,18,FALSE())=1,ИСХОДНИК!$T$2,IF(VLOOKUP(B50,ИСХОДНИК!A:R,18,FALSE())=2,ИСХОДНИК!$T$4,IF(VLOOKUP(B50,ИСХОДНИК!A:R,18,FALSE())=3,ИСХОДНИК!$T$5)))</f>
        <v>○</v>
      </c>
    </row>
    <row r="51" spans="2:13" ht="22.5" customHeight="1">
      <c r="B51" s="129" t="s">
        <v>1249</v>
      </c>
      <c r="C51" s="160" t="str">
        <f>VLOOKUP(B51,ИСХОДНИК!A:P,5,FALSE())</f>
        <v>CHV 150 G ANG PN 40</v>
      </c>
      <c r="D51" s="132" t="s">
        <v>40</v>
      </c>
      <c r="E51" s="161" t="str">
        <f>VLOOKUP(B51,ИСХОДНИК!A:P,11,FALSE())</f>
        <v>Под сварку встык GOST</v>
      </c>
      <c r="F51" s="162">
        <f>VLOOKUP(B51,ИСХОДНИК!A:P,7,FALSE())</f>
        <v>150</v>
      </c>
      <c r="G51" s="133" t="str">
        <f>VLOOKUP(B51,ИСХОДНИК!A:P,10,FALSE())</f>
        <v>R717, R744 и фреоны</v>
      </c>
      <c r="H51" s="134">
        <f>VLOOKUP(B51,ИСХОДНИК!A:P,8,FALSE())</f>
        <v>40</v>
      </c>
      <c r="I51" s="133" t="str">
        <f>VLOOKUP(B51,ИСХОДНИК!A:P,9,FALSE())</f>
        <v xml:space="preserve"> -60…120</v>
      </c>
      <c r="J51" s="162" t="str">
        <f>VLOOKUP(B51,ИСХОДНИК!A:P,15,FALSE())</f>
        <v>U6 PL40R</v>
      </c>
      <c r="K51" s="136">
        <f>VLOOKUP(B51,ИСХОДНИК!A:P,13,FALSE())</f>
        <v>1000</v>
      </c>
      <c r="L51" s="136">
        <f>VLOOKUP(B51,ИСХОДНИК!A:P,14,FALSE())</f>
        <v>1200</v>
      </c>
      <c r="M51" s="329" t="str">
        <f>IF(VLOOKUP(B51,ИСХОДНИК!A:R,18,FALSE())=1,ИСХОДНИК!$T$2,IF(VLOOKUP(B51,ИСХОДНИК!A:R,18,FALSE())=2,ИСХОДНИК!$T$4,IF(VLOOKUP(B51,ИСХОДНИК!A:R,18,FALSE())=3,ИСХОДНИК!$T$5)))</f>
        <v>○</v>
      </c>
    </row>
    <row r="54" spans="2:13">
      <c r="B54" s="452" t="s">
        <v>762</v>
      </c>
      <c r="C54" s="452"/>
      <c r="D54" s="452"/>
      <c r="E54" s="452"/>
      <c r="F54" s="452"/>
      <c r="G54" s="428"/>
      <c r="H54" s="428"/>
      <c r="I54" s="452"/>
      <c r="J54" s="452"/>
      <c r="K54" s="452"/>
      <c r="L54" s="452"/>
      <c r="M54" s="452"/>
    </row>
    <row r="55" spans="2:13" ht="40.5">
      <c r="B55" s="336" t="s">
        <v>714</v>
      </c>
      <c r="C55" s="422" t="s">
        <v>356</v>
      </c>
      <c r="D55" s="423"/>
      <c r="E55" s="423"/>
      <c r="F55" s="423"/>
      <c r="G55" s="398"/>
      <c r="H55" s="398"/>
      <c r="I55" s="370" t="s">
        <v>1663</v>
      </c>
      <c r="J55" s="336" t="s">
        <v>18</v>
      </c>
      <c r="K55" s="401" t="s">
        <v>19</v>
      </c>
      <c r="L55" s="401" t="s">
        <v>20</v>
      </c>
      <c r="M55" s="322" t="s">
        <v>21</v>
      </c>
    </row>
    <row r="56" spans="2:13" ht="18" customHeight="1">
      <c r="B56" s="129" t="s">
        <v>734</v>
      </c>
      <c r="C56" s="418" t="str">
        <f>VLOOKUP(B56,ИСХОДНИК!A:P,3,FALSE())</f>
        <v>Универсальная прокладка DN 15-25. Мультипак 10 шт.</v>
      </c>
      <c r="D56" s="419"/>
      <c r="E56" s="419"/>
      <c r="F56" s="420"/>
      <c r="G56" s="448"/>
      <c r="H56" s="449"/>
      <c r="I56" s="132">
        <v>7</v>
      </c>
      <c r="J56" s="132" t="str">
        <f>VLOOKUP(B56,ИСХОДНИК!A:P,15,FALSE())</f>
        <v>U6 PL40R</v>
      </c>
      <c r="K56" s="236">
        <f>VLOOKUP(B56,ИСХОДНИК!A:P,13,FALSE())</f>
        <v>12</v>
      </c>
      <c r="L56" s="236">
        <f>VLOOKUP(B56,ИСХОДНИК!A:P,14,FALSE())</f>
        <v>14.399999999999999</v>
      </c>
      <c r="M56" s="137" t="str">
        <f>IF(VLOOKUP(B56,ИСХОДНИК!A:R,18,FALSE())=1,ИСХОДНИК!$T$2,IF(VLOOKUP(B56,ИСХОДНИК!A:R,18,FALSE())=2,ИСХОДНИК!$T$4,IF(VLOOKUP(B56,ИСХОДНИК!A:R,18,FALSE())=3,ИСХОДНИК!$T$5)))</f>
        <v>◑</v>
      </c>
    </row>
    <row r="57" spans="2:13" ht="18" customHeight="1">
      <c r="B57" s="129" t="s">
        <v>736</v>
      </c>
      <c r="C57" s="418" t="str">
        <f>VLOOKUP(B57,ИСХОДНИК!A:P,3,FALSE())</f>
        <v>Универсальная прокладка DN 32-40. Мультипак 10 шт.</v>
      </c>
      <c r="D57" s="419"/>
      <c r="E57" s="419"/>
      <c r="F57" s="420"/>
      <c r="G57" s="448"/>
      <c r="H57" s="449"/>
      <c r="I57" s="132">
        <v>7</v>
      </c>
      <c r="J57" s="132" t="str">
        <f>VLOOKUP(B57,ИСХОДНИК!A:P,15,FALSE())</f>
        <v>U6 PL40R</v>
      </c>
      <c r="K57" s="236">
        <f>VLOOKUP(B57,ИСХОДНИК!A:P,13,FALSE())</f>
        <v>15</v>
      </c>
      <c r="L57" s="236">
        <f>VLOOKUP(B57,ИСХОДНИК!A:P,14,FALSE())</f>
        <v>18</v>
      </c>
      <c r="M57" s="137" t="str">
        <f>IF(VLOOKUP(B57,ИСХОДНИК!A:R,18,FALSE())=1,ИСХОДНИК!$T$2,IF(VLOOKUP(B57,ИСХОДНИК!A:R,18,FALSE())=2,ИСХОДНИК!$T$4,IF(VLOOKUP(B57,ИСХОДНИК!A:R,18,FALSE())=3,ИСХОДНИК!$T$5)))</f>
        <v>◑</v>
      </c>
    </row>
    <row r="58" spans="2:13" ht="18" customHeight="1">
      <c r="B58" s="129" t="s">
        <v>737</v>
      </c>
      <c r="C58" s="418" t="str">
        <f>VLOOKUP(B58,ИСХОДНИК!A:P,3,FALSE())</f>
        <v>Универсальная прокладка DN 50. Мультипак 10 шт.</v>
      </c>
      <c r="D58" s="419"/>
      <c r="E58" s="419"/>
      <c r="F58" s="420"/>
      <c r="G58" s="448"/>
      <c r="H58" s="449"/>
      <c r="I58" s="132">
        <v>7</v>
      </c>
      <c r="J58" s="132" t="str">
        <f>VLOOKUP(B58,ИСХОДНИК!A:P,15,FALSE())</f>
        <v>U6 PL40R</v>
      </c>
      <c r="K58" s="236">
        <f>VLOOKUP(B58,ИСХОДНИК!A:P,13,FALSE())</f>
        <v>24</v>
      </c>
      <c r="L58" s="236">
        <f>VLOOKUP(B58,ИСХОДНИК!A:P,14,FALSE())</f>
        <v>28.799999999999997</v>
      </c>
      <c r="M58" s="137" t="str">
        <f>IF(VLOOKUP(B58,ИСХОДНИК!A:R,18,FALSE())=1,ИСХОДНИК!$T$2,IF(VLOOKUP(B58,ИСХОДНИК!A:R,18,FALSE())=2,ИСХОДНИК!$T$4,IF(VLOOKUP(B58,ИСХОДНИК!A:R,18,FALSE())=3,ИСХОДНИК!$T$5)))</f>
        <v>◑</v>
      </c>
    </row>
    <row r="59" spans="2:13" ht="18" customHeight="1">
      <c r="B59" s="129" t="s">
        <v>738</v>
      </c>
      <c r="C59" s="418" t="str">
        <f>VLOOKUP(B59,ИСХОДНИК!A:P,3,FALSE())</f>
        <v>Универсальная прокладка DN 65. Мультипак 10 шт.</v>
      </c>
      <c r="D59" s="419"/>
      <c r="E59" s="419"/>
      <c r="F59" s="420"/>
      <c r="G59" s="448"/>
      <c r="H59" s="449"/>
      <c r="I59" s="132">
        <v>7</v>
      </c>
      <c r="J59" s="132" t="str">
        <f>VLOOKUP(B59,ИСХОДНИК!A:P,15,FALSE())</f>
        <v>U6 PL40R</v>
      </c>
      <c r="K59" s="236">
        <f>VLOOKUP(B59,ИСХОДНИК!A:P,13,FALSE())</f>
        <v>30</v>
      </c>
      <c r="L59" s="236">
        <f>VLOOKUP(B59,ИСХОДНИК!A:P,14,FALSE())</f>
        <v>36</v>
      </c>
      <c r="M59" s="137" t="str">
        <f>IF(VLOOKUP(B59,ИСХОДНИК!A:R,18,FALSE())=1,ИСХОДНИК!$T$2,IF(VLOOKUP(B59,ИСХОДНИК!A:R,18,FALSE())=2,ИСХОДНИК!$T$4,IF(VLOOKUP(B59,ИСХОДНИК!A:R,18,FALSE())=3,ИСХОДНИК!$T$5)))</f>
        <v>◑</v>
      </c>
    </row>
    <row r="60" spans="2:13" ht="18" customHeight="1">
      <c r="B60" s="129" t="s">
        <v>739</v>
      </c>
      <c r="C60" s="418" t="str">
        <f>VLOOKUP(B60,ИСХОДНИК!A:P,3,FALSE())</f>
        <v>Универсальная прокладка DN 80. Мультипак 10 шт.</v>
      </c>
      <c r="D60" s="419"/>
      <c r="E60" s="419"/>
      <c r="F60" s="420"/>
      <c r="G60" s="448"/>
      <c r="H60" s="449"/>
      <c r="I60" s="132">
        <v>7</v>
      </c>
      <c r="J60" s="132" t="str">
        <f>VLOOKUP(B60,ИСХОДНИК!A:P,15,FALSE())</f>
        <v>U6 PL40R</v>
      </c>
      <c r="K60" s="236">
        <f>VLOOKUP(B60,ИСХОДНИК!A:P,13,FALSE())</f>
        <v>45</v>
      </c>
      <c r="L60" s="236">
        <f>VLOOKUP(B60,ИСХОДНИК!A:P,14,FALSE())</f>
        <v>54</v>
      </c>
      <c r="M60" s="137" t="str">
        <f>IF(VLOOKUP(B60,ИСХОДНИК!A:R,18,FALSE())=1,ИСХОДНИК!$T$2,IF(VLOOKUP(B60,ИСХОДНИК!A:R,18,FALSE())=2,ИСХОДНИК!$T$4,IF(VLOOKUP(B60,ИСХОДНИК!A:R,18,FALSE())=3,ИСХОДНИК!$T$5)))</f>
        <v>◑</v>
      </c>
    </row>
    <row r="61" spans="2:13" ht="18" customHeight="1">
      <c r="B61" s="129" t="s">
        <v>740</v>
      </c>
      <c r="C61" s="418" t="str">
        <f>VLOOKUP(B61,ИСХОДНИК!A:P,3,FALSE())</f>
        <v>Универсальная прокладка DN 100. Мультипак 10 шт.</v>
      </c>
      <c r="D61" s="419"/>
      <c r="E61" s="419"/>
      <c r="F61" s="420"/>
      <c r="G61" s="448"/>
      <c r="H61" s="449"/>
      <c r="I61" s="132">
        <v>7</v>
      </c>
      <c r="J61" s="132" t="str">
        <f>VLOOKUP(B61,ИСХОДНИК!A:P,15,FALSE())</f>
        <v>U6 PL40R</v>
      </c>
      <c r="K61" s="236">
        <f>VLOOKUP(B61,ИСХОДНИК!A:P,13,FALSE())</f>
        <v>60</v>
      </c>
      <c r="L61" s="236">
        <f>VLOOKUP(B61,ИСХОДНИК!A:P,14,FALSE())</f>
        <v>72</v>
      </c>
      <c r="M61" s="137" t="str">
        <f>IF(VLOOKUP(B61,ИСХОДНИК!A:R,18,FALSE())=1,ИСХОДНИК!$T$2,IF(VLOOKUP(B61,ИСХОДНИК!A:R,18,FALSE())=2,ИСХОДНИК!$T$4,IF(VLOOKUP(B61,ИСХОДНИК!A:R,18,FALSE())=3,ИСХОДНИК!$T$5)))</f>
        <v>◑</v>
      </c>
    </row>
    <row r="62" spans="2:13" ht="18" customHeight="1">
      <c r="B62" s="129" t="s">
        <v>741</v>
      </c>
      <c r="C62" s="418" t="str">
        <f>VLOOKUP(B62,ИСХОДНИК!A:P,3,FALSE())</f>
        <v>Универсальная прокладка DN 125. Мультипак 10 шт.</v>
      </c>
      <c r="D62" s="419"/>
      <c r="E62" s="419"/>
      <c r="F62" s="420"/>
      <c r="G62" s="448"/>
      <c r="H62" s="449"/>
      <c r="I62" s="132">
        <v>7</v>
      </c>
      <c r="J62" s="132" t="str">
        <f>VLOOKUP(B62,ИСХОДНИК!A:P,15,FALSE())</f>
        <v>U6 PL40R</v>
      </c>
      <c r="K62" s="236">
        <f>VLOOKUP(B62,ИСХОДНИК!A:P,13,FALSE())</f>
        <v>105</v>
      </c>
      <c r="L62" s="236">
        <f>VLOOKUP(B62,ИСХОДНИК!A:P,14,FALSE())</f>
        <v>126</v>
      </c>
      <c r="M62" s="137" t="str">
        <f>IF(VLOOKUP(B62,ИСХОДНИК!A:R,18,FALSE())=1,ИСХОДНИК!$T$2,IF(VLOOKUP(B62,ИСХОДНИК!A:R,18,FALSE())=2,ИСХОДНИК!$T$4,IF(VLOOKUP(B62,ИСХОДНИК!A:R,18,FALSE())=3,ИСХОДНИК!$T$5)))</f>
        <v>◑</v>
      </c>
    </row>
    <row r="63" spans="2:13" ht="18" customHeight="1">
      <c r="B63" s="129" t="s">
        <v>742</v>
      </c>
      <c r="C63" s="418" t="str">
        <f>VLOOKUP(B63,ИСХОДНИК!A:P,3,FALSE())</f>
        <v>Универсальная прокладка DN 150. Мультипак 10 шт.</v>
      </c>
      <c r="D63" s="419"/>
      <c r="E63" s="419"/>
      <c r="F63" s="420"/>
      <c r="G63" s="450"/>
      <c r="H63" s="451"/>
      <c r="I63" s="132">
        <v>7</v>
      </c>
      <c r="J63" s="132" t="str">
        <f>VLOOKUP(B63,ИСХОДНИК!A:P,15,FALSE())</f>
        <v>U6 PL40R</v>
      </c>
      <c r="K63" s="236">
        <f>VLOOKUP(B63,ИСХОДНИК!A:P,13,FALSE())</f>
        <v>159</v>
      </c>
      <c r="L63" s="236">
        <f>VLOOKUP(B63,ИСХОДНИК!A:P,14,FALSE())</f>
        <v>190.79999999999998</v>
      </c>
      <c r="M63" s="137" t="str">
        <f>IF(VLOOKUP(B63,ИСХОДНИК!A:R,18,FALSE())=1,ИСХОДНИК!$T$2,IF(VLOOKUP(B63,ИСХОДНИК!A:R,18,FALSE())=2,ИСХОДНИК!$T$4,IF(VLOOKUP(B63,ИСХОДНИК!A:R,18,FALSE())=3,ИСХОДНИК!$T$5)))</f>
        <v>◑</v>
      </c>
    </row>
  </sheetData>
  <autoFilter ref="B10:M51" xr:uid="{00000000-0001-0000-0200-000000000000}"/>
  <mergeCells count="20">
    <mergeCell ref="B3:H3"/>
    <mergeCell ref="B31:M31"/>
    <mergeCell ref="O2:T2"/>
    <mergeCell ref="Q3:R8"/>
    <mergeCell ref="O9:O10"/>
    <mergeCell ref="P9:P10"/>
    <mergeCell ref="Q9:R9"/>
    <mergeCell ref="S9:T9"/>
    <mergeCell ref="J9:M9"/>
    <mergeCell ref="B54:M54"/>
    <mergeCell ref="C55:F55"/>
    <mergeCell ref="C56:F56"/>
    <mergeCell ref="C57:F57"/>
    <mergeCell ref="C58:F58"/>
    <mergeCell ref="C59:F59"/>
    <mergeCell ref="C60:F60"/>
    <mergeCell ref="G56:H63"/>
    <mergeCell ref="C61:F61"/>
    <mergeCell ref="C62:F62"/>
    <mergeCell ref="C63:F63"/>
  </mergeCells>
  <conditionalFormatting sqref="K11:L30">
    <cfRule type="containsErrors" dxfId="9" priority="4">
      <formula>ISERROR(K11)</formula>
    </cfRule>
  </conditionalFormatting>
  <conditionalFormatting sqref="K32:L51">
    <cfRule type="containsErrors" dxfId="8" priority="5">
      <formula>ISERROR(K32)</formula>
    </cfRule>
  </conditionalFormatting>
  <conditionalFormatting sqref="K56:K63">
    <cfRule type="containsErrors" dxfId="7" priority="2">
      <formula>ISERROR(K56)</formula>
    </cfRule>
  </conditionalFormatting>
  <conditionalFormatting sqref="L56:L63">
    <cfRule type="containsErrors" dxfId="6" priority="1">
      <formula>ISERROR(L56)</formula>
    </cfRule>
  </conditionalFormatting>
  <hyperlinks>
    <hyperlink ref="B7" r:id="rId1" xr:uid="{B21D3A71-029A-4D16-A56C-3362A1E1F9FC}"/>
    <hyperlink ref="B8" r:id="rId2" xr:uid="{16568632-CDEB-4782-A4BF-F1F289DEFCA5}"/>
  </hyperlinks>
  <pageMargins left="0.75" right="0.75" top="1" bottom="1" header="0.511811023622047" footer="0.5"/>
  <pageSetup paperSize="9" scale="85" orientation="portrait" horizontalDpi="300" verticalDpi="300" r:id="rId3"/>
  <headerFooter>
    <oddFooter>&amp;C&amp;1#&amp;"Calibri,Обычный"&amp;10&amp;K000000Classified as Business</oddFooter>
  </headerFooter>
  <drawing r:id="rId4"/>
  <legacyDrawing r:id="rId5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Лист4"/>
  <dimension ref="A1:S103"/>
  <sheetViews>
    <sheetView showGridLines="0" zoomScale="140" zoomScaleNormal="140" workbookViewId="0">
      <selection activeCell="B11" sqref="B11"/>
    </sheetView>
  </sheetViews>
  <sheetFormatPr defaultColWidth="9.28515625" defaultRowHeight="12.75"/>
  <cols>
    <col min="1" max="1" width="2.140625" customWidth="1"/>
    <col min="2" max="2" width="16.7109375" style="1" customWidth="1"/>
    <col min="3" max="3" width="25.5703125" style="18" customWidth="1"/>
    <col min="4" max="4" width="25.140625" customWidth="1"/>
    <col min="5" max="5" width="9.28515625" customWidth="1"/>
    <col min="6" max="6" width="23.140625" bestFit="1" customWidth="1"/>
    <col min="7" max="7" width="12" customWidth="1"/>
    <col min="8" max="8" width="17.42578125" customWidth="1"/>
    <col min="9" max="9" width="12.28515625" customWidth="1"/>
    <col min="10" max="10" width="11.5703125" customWidth="1"/>
    <col min="11" max="11" width="11.28515625" customWidth="1"/>
    <col min="12" max="12" width="5.42578125" customWidth="1"/>
    <col min="16" max="16" width="10.85546875" customWidth="1"/>
    <col min="17" max="18" width="10.5703125" customWidth="1"/>
    <col min="19" max="19" width="10.42578125" customWidth="1"/>
  </cols>
  <sheetData>
    <row r="1" spans="1:19" ht="11.25" customHeight="1"/>
    <row r="2" spans="1:19" ht="41.25" customHeight="1">
      <c r="B2" s="286" t="s">
        <v>112</v>
      </c>
      <c r="C2" s="299"/>
      <c r="D2" s="287"/>
      <c r="E2" s="287"/>
      <c r="F2" s="287"/>
      <c r="G2" s="287"/>
      <c r="H2" s="287"/>
      <c r="I2" s="287"/>
      <c r="J2" s="287"/>
      <c r="K2" s="287"/>
      <c r="L2" s="288"/>
      <c r="N2" s="429" t="s">
        <v>1601</v>
      </c>
      <c r="O2" s="430"/>
      <c r="P2" s="430"/>
      <c r="Q2" s="430"/>
      <c r="R2" s="430"/>
      <c r="S2" s="431"/>
    </row>
    <row r="3" spans="1:19" ht="78.75" customHeight="1">
      <c r="B3" s="439" t="s">
        <v>113</v>
      </c>
      <c r="C3" s="439"/>
      <c r="D3" s="439"/>
      <c r="E3" s="439"/>
      <c r="F3" s="439"/>
      <c r="G3" s="439"/>
      <c r="H3" s="112"/>
      <c r="I3" s="112"/>
      <c r="J3" s="112"/>
      <c r="K3" s="112"/>
      <c r="L3" s="113"/>
      <c r="N3" s="291"/>
      <c r="O3" s="290"/>
      <c r="P3" s="433"/>
      <c r="Q3" s="433"/>
      <c r="R3" s="292"/>
      <c r="S3" s="289"/>
    </row>
    <row r="4" spans="1:19" ht="11.25" customHeight="1">
      <c r="B4" s="114" t="s">
        <v>2</v>
      </c>
      <c r="C4" s="115" t="s">
        <v>3</v>
      </c>
      <c r="D4" s="155"/>
      <c r="E4" s="116"/>
      <c r="F4" s="117"/>
      <c r="G4" s="117"/>
      <c r="H4" s="112"/>
      <c r="I4" s="112"/>
      <c r="J4" s="112"/>
      <c r="K4" s="112"/>
      <c r="L4" s="113"/>
      <c r="N4" s="291"/>
      <c r="O4" s="290"/>
      <c r="P4" s="433"/>
      <c r="Q4" s="433"/>
      <c r="R4" s="293"/>
      <c r="S4" s="278"/>
    </row>
    <row r="5" spans="1:19" ht="11.25" customHeight="1">
      <c r="B5" s="119" t="s">
        <v>4</v>
      </c>
      <c r="C5" s="115" t="s">
        <v>5</v>
      </c>
      <c r="D5" s="155"/>
      <c r="E5" s="116"/>
      <c r="F5" s="117"/>
      <c r="G5" s="117"/>
      <c r="H5" s="112"/>
      <c r="I5" s="112"/>
      <c r="J5" s="112"/>
      <c r="K5" s="112"/>
      <c r="L5" s="113"/>
      <c r="N5" s="291"/>
      <c r="O5" s="290"/>
      <c r="P5" s="433"/>
      <c r="Q5" s="433"/>
      <c r="R5" s="293"/>
      <c r="S5" s="278"/>
    </row>
    <row r="6" spans="1:19" ht="11.25" customHeight="1">
      <c r="B6" s="120" t="s">
        <v>6</v>
      </c>
      <c r="C6" s="115" t="s">
        <v>7</v>
      </c>
      <c r="D6" s="155"/>
      <c r="E6" s="116"/>
      <c r="F6" s="117"/>
      <c r="G6" s="117"/>
      <c r="H6" s="112"/>
      <c r="I6" s="112"/>
      <c r="J6" s="112"/>
      <c r="K6" s="112"/>
      <c r="L6" s="113"/>
      <c r="N6" s="291"/>
      <c r="O6" s="290"/>
      <c r="P6" s="433"/>
      <c r="Q6" s="433"/>
      <c r="R6" s="262"/>
      <c r="S6" s="263"/>
    </row>
    <row r="7" spans="1:19" ht="15" customHeight="1">
      <c r="B7" s="121" t="s">
        <v>8</v>
      </c>
      <c r="C7" s="122"/>
      <c r="D7" s="122"/>
      <c r="E7" s="122"/>
      <c r="F7" s="123"/>
      <c r="G7" s="123"/>
      <c r="H7" s="112"/>
      <c r="I7" s="112"/>
      <c r="J7" s="112"/>
      <c r="K7" s="112"/>
      <c r="L7" s="113"/>
      <c r="N7" s="264"/>
      <c r="O7" s="266"/>
      <c r="P7" s="433"/>
      <c r="Q7" s="433"/>
      <c r="R7" s="293"/>
      <c r="S7" s="278"/>
    </row>
    <row r="8" spans="1:19" ht="15" customHeight="1">
      <c r="A8" s="26"/>
      <c r="B8" s="124" t="s">
        <v>336</v>
      </c>
      <c r="C8" s="125"/>
      <c r="D8" s="125"/>
      <c r="E8" s="125"/>
      <c r="F8" s="127"/>
      <c r="G8" s="127"/>
      <c r="H8" s="112"/>
      <c r="I8" s="112"/>
      <c r="J8" s="112"/>
      <c r="K8" s="112"/>
      <c r="L8" s="113"/>
      <c r="N8" s="265"/>
      <c r="O8" s="260"/>
      <c r="P8" s="434"/>
      <c r="Q8" s="434"/>
      <c r="R8" s="317"/>
      <c r="S8" s="279"/>
    </row>
    <row r="9" spans="1:19" s="14" customFormat="1" ht="18.75" customHeight="1">
      <c r="B9" s="157" t="s">
        <v>114</v>
      </c>
      <c r="C9" s="171"/>
      <c r="D9" s="164"/>
      <c r="E9" s="164"/>
      <c r="F9" s="164"/>
      <c r="G9" s="164"/>
      <c r="H9" s="164"/>
      <c r="I9" s="556" t="s">
        <v>1717</v>
      </c>
      <c r="J9" s="556"/>
      <c r="K9" s="556"/>
      <c r="L9" s="557"/>
      <c r="N9" s="442" t="s">
        <v>1594</v>
      </c>
      <c r="O9" s="440" t="s">
        <v>14</v>
      </c>
      <c r="P9" s="435" t="s">
        <v>1595</v>
      </c>
      <c r="Q9" s="436"/>
      <c r="R9" s="437" t="s">
        <v>1596</v>
      </c>
      <c r="S9" s="438"/>
    </row>
    <row r="10" spans="1:19" ht="43.5" customHeight="1">
      <c r="B10" s="281" t="s">
        <v>10</v>
      </c>
      <c r="C10" s="281" t="s">
        <v>11</v>
      </c>
      <c r="D10" s="281" t="s">
        <v>13</v>
      </c>
      <c r="E10" s="281" t="s">
        <v>14</v>
      </c>
      <c r="F10" s="281" t="s">
        <v>15</v>
      </c>
      <c r="G10" s="281" t="s">
        <v>16</v>
      </c>
      <c r="H10" s="281" t="s">
        <v>315</v>
      </c>
      <c r="I10" s="296" t="s">
        <v>18</v>
      </c>
      <c r="J10" s="401" t="s">
        <v>19</v>
      </c>
      <c r="K10" s="401" t="s">
        <v>20</v>
      </c>
      <c r="L10" s="298" t="s">
        <v>21</v>
      </c>
      <c r="N10" s="443"/>
      <c r="O10" s="441"/>
      <c r="P10" s="280" t="s">
        <v>1597</v>
      </c>
      <c r="Q10" s="273" t="s">
        <v>1598</v>
      </c>
      <c r="R10" s="274" t="s">
        <v>1597</v>
      </c>
      <c r="S10" s="275" t="s">
        <v>1598</v>
      </c>
    </row>
    <row r="11" spans="1:19" ht="21.75" customHeight="1">
      <c r="B11" s="129" t="s">
        <v>115</v>
      </c>
      <c r="C11" s="130" t="str">
        <f>VLOOKUP(B11,ИСХОДНИК!A:P,5,FALSE())</f>
        <v>SCA 15 D STR PN 52</v>
      </c>
      <c r="D11" s="131" t="str">
        <f>VLOOKUP(B11,ИСХОДНИК!A:P,11,FALSE())</f>
        <v>Под сварку встык DIN</v>
      </c>
      <c r="E11" s="132">
        <f>VLOOKUP(B11,ИСХОДНИК!A:P,7,FALSE())</f>
        <v>15</v>
      </c>
      <c r="F11" s="133" t="str">
        <f>VLOOKUP(B11,ИСХОДНИК!A:P,10,FALSE())</f>
        <v>R717, R744 и фреоны</v>
      </c>
      <c r="G11" s="133">
        <f>VLOOKUP(B11,ИСХОДНИК!A:P,8,FALSE())</f>
        <v>52</v>
      </c>
      <c r="H11" s="133" t="str">
        <f>VLOOKUP(B11,ИСХОДНИК!A:P,9,FALSE())</f>
        <v xml:space="preserve"> -60…120</v>
      </c>
      <c r="I11" s="132" t="str">
        <f>VLOOKUP(B11,ИСХОДНИК!A:P,15,FALSE())</f>
        <v>U6 PL40R</v>
      </c>
      <c r="J11" s="136">
        <f>VLOOKUP(B11,ИСХОДНИК!A:P,13,FALSE())</f>
        <v>73</v>
      </c>
      <c r="K11" s="136">
        <f>VLOOKUP(B11,ИСХОДНИК!A:P,14,FALSE())</f>
        <v>87.6</v>
      </c>
      <c r="L11" s="328" t="str">
        <f>IF(VLOOKUP(B11,ИСХОДНИК!A:R,18,FALSE())=1,ИСХОДНИК!$T$2,IF(VLOOKUP(B11,ИСХОДНИК!A:R,18,FALSE())=2,ИСХОДНИК!$T$4,IF(VLOOKUP(B11,ИСХОДНИК!A:R,18,FALSE())=3,ИСХОДНИК!$T$5)))</f>
        <v>○</v>
      </c>
      <c r="N11" s="134">
        <v>1</v>
      </c>
      <c r="O11" s="162">
        <v>20</v>
      </c>
      <c r="P11" s="267">
        <v>26.9</v>
      </c>
      <c r="Q11" s="268">
        <v>2.2999999999999998</v>
      </c>
      <c r="R11" s="269">
        <v>25</v>
      </c>
      <c r="S11" s="269">
        <v>2.5</v>
      </c>
    </row>
    <row r="12" spans="1:19" ht="21.75" customHeight="1">
      <c r="B12" s="129" t="s">
        <v>116</v>
      </c>
      <c r="C12" s="130" t="str">
        <f>VLOOKUP(B12,ИСХОДНИК!A:P,5,FALSE())</f>
        <v>SCA 20 D STR PN 52</v>
      </c>
      <c r="D12" s="131" t="str">
        <f>VLOOKUP(B12,ИСХОДНИК!A:P,11,FALSE())</f>
        <v>Под сварку встык DIN</v>
      </c>
      <c r="E12" s="132">
        <f>VLOOKUP(B12,ИСХОДНИК!A:P,7,FALSE())</f>
        <v>20</v>
      </c>
      <c r="F12" s="133" t="str">
        <f>VLOOKUP(B12,ИСХОДНИК!A:P,10,FALSE())</f>
        <v>R717, R744 и фреоны</v>
      </c>
      <c r="G12" s="133">
        <f>VLOOKUP(B12,ИСХОДНИК!A:P,8,FALSE())</f>
        <v>52</v>
      </c>
      <c r="H12" s="133" t="str">
        <f>VLOOKUP(B12,ИСХОДНИК!A:P,9,FALSE())</f>
        <v xml:space="preserve"> -60…120</v>
      </c>
      <c r="I12" s="132" t="str">
        <f>VLOOKUP(B12,ИСХОДНИК!A:P,15,FALSE())</f>
        <v>U6 PL40R</v>
      </c>
      <c r="J12" s="136">
        <f>VLOOKUP(B12,ИСХОДНИК!A:P,13,FALSE())</f>
        <v>78</v>
      </c>
      <c r="K12" s="136">
        <f>VLOOKUP(B12,ИСХОДНИК!A:P,14,FALSE())</f>
        <v>93.6</v>
      </c>
      <c r="L12" s="328" t="str">
        <f>IF(VLOOKUP(B12,ИСХОДНИК!A:R,18,FALSE())=1,ИСХОДНИК!$T$2,IF(VLOOKUP(B12,ИСХОДНИК!A:R,18,FALSE())=2,ИСХОДНИК!$T$4,IF(VLOOKUP(B12,ИСХОДНИК!A:R,18,FALSE())=3,ИСХОДНИК!$T$5)))</f>
        <v>○</v>
      </c>
      <c r="N12" s="132">
        <v>2</v>
      </c>
      <c r="O12" s="132">
        <v>25</v>
      </c>
      <c r="P12" s="268">
        <v>33.700000000000003</v>
      </c>
      <c r="Q12" s="268">
        <v>2.6</v>
      </c>
      <c r="R12" s="269">
        <v>32</v>
      </c>
      <c r="S12" s="269">
        <v>3</v>
      </c>
    </row>
    <row r="13" spans="1:19" ht="21.75" customHeight="1">
      <c r="B13" s="129" t="s">
        <v>117</v>
      </c>
      <c r="C13" s="130" t="str">
        <f>VLOOKUP(B13,ИСХОДНИК!A:P,5,FALSE())</f>
        <v>SCA 25 D STR PN 52</v>
      </c>
      <c r="D13" s="131" t="str">
        <f>VLOOKUP(B13,ИСХОДНИК!A:P,11,FALSE())</f>
        <v>Под сварку встык DIN</v>
      </c>
      <c r="E13" s="132">
        <f>VLOOKUP(B13,ИСХОДНИК!A:P,7,FALSE())</f>
        <v>25</v>
      </c>
      <c r="F13" s="133" t="str">
        <f>VLOOKUP(B13,ИСХОДНИК!A:P,10,FALSE())</f>
        <v>R717, R744 и фреоны</v>
      </c>
      <c r="G13" s="133">
        <f>VLOOKUP(B13,ИСХОДНИК!A:P,8,FALSE())</f>
        <v>52</v>
      </c>
      <c r="H13" s="133" t="str">
        <f>VLOOKUP(B13,ИСХОДНИК!A:P,9,FALSE())</f>
        <v xml:space="preserve"> -60…120</v>
      </c>
      <c r="I13" s="132" t="str">
        <f>VLOOKUP(B13,ИСХОДНИК!A:P,15,FALSE())</f>
        <v>U6 PL40R</v>
      </c>
      <c r="J13" s="136">
        <f>VLOOKUP(B13,ИСХОДНИК!A:P,13,FALSE())</f>
        <v>102</v>
      </c>
      <c r="K13" s="136">
        <f>VLOOKUP(B13,ИСХОДНИК!A:P,14,FALSE())</f>
        <v>122.39999999999999</v>
      </c>
      <c r="L13" s="328" t="str">
        <f>IF(VLOOKUP(B13,ИСХОДНИК!A:R,18,FALSE())=1,ИСХОДНИК!$T$2,IF(VLOOKUP(B13,ИСХОДНИК!A:R,18,FALSE())=2,ИСХОДНИК!$T$4,IF(VLOOKUP(B13,ИСХОДНИК!A:R,18,FALSE())=3,ИСХОДНИК!$T$5)))</f>
        <v>○</v>
      </c>
      <c r="N13" s="132">
        <v>3</v>
      </c>
      <c r="O13" s="132">
        <v>32</v>
      </c>
      <c r="P13" s="268">
        <v>42.4</v>
      </c>
      <c r="Q13" s="268">
        <v>2.6</v>
      </c>
      <c r="R13" s="269">
        <v>38</v>
      </c>
      <c r="S13" s="269">
        <v>3</v>
      </c>
    </row>
    <row r="14" spans="1:19" ht="21.75" customHeight="1">
      <c r="B14" s="129" t="s">
        <v>118</v>
      </c>
      <c r="C14" s="130" t="str">
        <f>VLOOKUP(B14,ИСХОДНИК!A:P,5,FALSE())</f>
        <v>SCA 32 D STR PN 52</v>
      </c>
      <c r="D14" s="131" t="str">
        <f>VLOOKUP(B14,ИСХОДНИК!A:P,11,FALSE())</f>
        <v>Под сварку встык DIN</v>
      </c>
      <c r="E14" s="132">
        <f>VLOOKUP(B14,ИСХОДНИК!A:P,7,FALSE())</f>
        <v>32</v>
      </c>
      <c r="F14" s="133" t="str">
        <f>VLOOKUP(B14,ИСХОДНИК!A:P,10,FALSE())</f>
        <v>R717, R744 и фреоны</v>
      </c>
      <c r="G14" s="133">
        <f>VLOOKUP(B14,ИСХОДНИК!A:P,8,FALSE())</f>
        <v>52</v>
      </c>
      <c r="H14" s="133" t="str">
        <f>VLOOKUP(B14,ИСХОДНИК!A:P,9,FALSE())</f>
        <v xml:space="preserve"> -60…120</v>
      </c>
      <c r="I14" s="132" t="str">
        <f>VLOOKUP(B14,ИСХОДНИК!A:P,15,FALSE())</f>
        <v>U6 PL40R</v>
      </c>
      <c r="J14" s="136">
        <f>VLOOKUP(B14,ИСХОДНИК!A:P,13,FALSE())</f>
        <v>110</v>
      </c>
      <c r="K14" s="136">
        <f>VLOOKUP(B14,ИСХОДНИК!A:P,14,FALSE())</f>
        <v>132</v>
      </c>
      <c r="L14" s="328" t="str">
        <f>IF(VLOOKUP(B14,ИСХОДНИК!A:R,18,FALSE())=1,ИСХОДНИК!$T$2,IF(VLOOKUP(B14,ИСХОДНИК!A:R,18,FALSE())=2,ИСХОДНИК!$T$4,IF(VLOOKUP(B14,ИСХОДНИК!A:R,18,FALSE())=3,ИСХОДНИК!$T$5)))</f>
        <v>○</v>
      </c>
      <c r="N14" s="132">
        <v>4</v>
      </c>
      <c r="O14" s="132">
        <v>40</v>
      </c>
      <c r="P14" s="268">
        <v>48.3</v>
      </c>
      <c r="Q14" s="268">
        <v>2.6</v>
      </c>
      <c r="R14" s="269">
        <v>45</v>
      </c>
      <c r="S14" s="269">
        <v>3</v>
      </c>
    </row>
    <row r="15" spans="1:19" ht="21.75" customHeight="1">
      <c r="B15" s="129" t="s">
        <v>119</v>
      </c>
      <c r="C15" s="130" t="str">
        <f>VLOOKUP(B15,ИСХОДНИК!A:P,5,FALSE())</f>
        <v>SCA 40 D STR PN 52</v>
      </c>
      <c r="D15" s="131" t="str">
        <f>VLOOKUP(B15,ИСХОДНИК!A:P,11,FALSE())</f>
        <v>Под сварку встык DIN</v>
      </c>
      <c r="E15" s="132">
        <f>VLOOKUP(B15,ИСХОДНИК!A:P,7,FALSE())</f>
        <v>40</v>
      </c>
      <c r="F15" s="133" t="str">
        <f>VLOOKUP(B15,ИСХОДНИК!A:P,10,FALSE())</f>
        <v>R717, R744 и фреоны</v>
      </c>
      <c r="G15" s="133">
        <f>VLOOKUP(B15,ИСХОДНИК!A:P,8,FALSE())</f>
        <v>52</v>
      </c>
      <c r="H15" s="133" t="str">
        <f>VLOOKUP(B15,ИСХОДНИК!A:P,9,FALSE())</f>
        <v xml:space="preserve"> -60…120</v>
      </c>
      <c r="I15" s="132" t="str">
        <f>VLOOKUP(B15,ИСХОДНИК!A:P,15,FALSE())</f>
        <v>U6 PL40R</v>
      </c>
      <c r="J15" s="136">
        <f>VLOOKUP(B15,ИСХОДНИК!A:P,13,FALSE())</f>
        <v>150</v>
      </c>
      <c r="K15" s="136">
        <f>VLOOKUP(B15,ИСХОДНИК!A:P,14,FALSE())</f>
        <v>180</v>
      </c>
      <c r="L15" s="328" t="str">
        <f>IF(VLOOKUP(B15,ИСХОДНИК!A:R,18,FALSE())=1,ИСХОДНИК!$T$2,IF(VLOOKUP(B15,ИСХОДНИК!A:R,18,FALSE())=2,ИСХОДНИК!$T$4,IF(VLOOKUP(B15,ИСХОДНИК!A:R,18,FALSE())=3,ИСХОДНИК!$T$5)))</f>
        <v>○</v>
      </c>
      <c r="N15" s="132">
        <v>5</v>
      </c>
      <c r="O15" s="132">
        <v>50</v>
      </c>
      <c r="P15" s="268">
        <v>60.3</v>
      </c>
      <c r="Q15" s="268">
        <v>2.9</v>
      </c>
      <c r="R15" s="269">
        <v>57</v>
      </c>
      <c r="S15" s="269">
        <v>3.5</v>
      </c>
    </row>
    <row r="16" spans="1:19" ht="21.75" customHeight="1">
      <c r="B16" s="129" t="s">
        <v>120</v>
      </c>
      <c r="C16" s="130" t="str">
        <f>VLOOKUP(B16,ИСХОДНИК!A:P,5,FALSE())</f>
        <v>SCA 50 D STR PN 52</v>
      </c>
      <c r="D16" s="131" t="str">
        <f>VLOOKUP(B16,ИСХОДНИК!A:P,11,FALSE())</f>
        <v>Под сварку встык DIN</v>
      </c>
      <c r="E16" s="132">
        <f>VLOOKUP(B16,ИСХОДНИК!A:P,7,FALSE())</f>
        <v>50</v>
      </c>
      <c r="F16" s="133" t="str">
        <f>VLOOKUP(B16,ИСХОДНИК!A:P,10,FALSE())</f>
        <v>R717, R744 и фреоны</v>
      </c>
      <c r="G16" s="133">
        <f>VLOOKUP(B16,ИСХОДНИК!A:P,8,FALSE())</f>
        <v>52</v>
      </c>
      <c r="H16" s="133" t="str">
        <f>VLOOKUP(B16,ИСХОДНИК!A:P,9,FALSE())</f>
        <v xml:space="preserve"> -60…120</v>
      </c>
      <c r="I16" s="132" t="str">
        <f>VLOOKUP(B16,ИСХОДНИК!A:P,15,FALSE())</f>
        <v>U6 PL40R</v>
      </c>
      <c r="J16" s="136">
        <f>VLOOKUP(B16,ИСХОДНИК!A:P,13,FALSE())</f>
        <v>175</v>
      </c>
      <c r="K16" s="136">
        <f>VLOOKUP(B16,ИСХОДНИК!A:P,14,FALSE())</f>
        <v>210</v>
      </c>
      <c r="L16" s="137" t="str">
        <f>IF(VLOOKUP(B16,ИСХОДНИК!A:R,18,FALSE())=1,ИСХОДНИК!$T$2,IF(VLOOKUP(B16,ИСХОДНИК!A:R,18,FALSE())=2,ИСХОДНИК!$T$4,IF(VLOOKUP(B16,ИСХОДНИК!A:R,18,FALSE())=3,ИСХОДНИК!$T$5)))</f>
        <v>◑</v>
      </c>
      <c r="N16" s="132">
        <v>6</v>
      </c>
      <c r="O16" s="132">
        <v>65</v>
      </c>
      <c r="P16" s="268">
        <v>76.099999999999994</v>
      </c>
      <c r="Q16" s="268">
        <v>2.9</v>
      </c>
      <c r="R16" s="268">
        <v>76.099999999999994</v>
      </c>
      <c r="S16" s="268">
        <v>2.9</v>
      </c>
    </row>
    <row r="17" spans="2:19" ht="21.75" customHeight="1">
      <c r="B17" s="129" t="s">
        <v>121</v>
      </c>
      <c r="C17" s="130" t="str">
        <f>VLOOKUP(B17,ИСХОДНИК!A:P,5,FALSE())</f>
        <v>SCA 65 D STR PN 52</v>
      </c>
      <c r="D17" s="131" t="str">
        <f>VLOOKUP(B17,ИСХОДНИК!A:P,11,FALSE())</f>
        <v>Под сварку встык DIN</v>
      </c>
      <c r="E17" s="132">
        <f>VLOOKUP(B17,ИСХОДНИК!A:P,7,FALSE())</f>
        <v>65</v>
      </c>
      <c r="F17" s="133" t="str">
        <f>VLOOKUP(B17,ИСХОДНИК!A:P,10,FALSE())</f>
        <v>R717, R744 и фреоны</v>
      </c>
      <c r="G17" s="133">
        <f>VLOOKUP(B17,ИСХОДНИК!A:P,8,FALSE())</f>
        <v>52</v>
      </c>
      <c r="H17" s="133" t="str">
        <f>VLOOKUP(B17,ИСХОДНИК!A:P,9,FALSE())</f>
        <v xml:space="preserve"> -60…120</v>
      </c>
      <c r="I17" s="132" t="str">
        <f>VLOOKUP(B17,ИСХОДНИК!A:P,15,FALSE())</f>
        <v>U6 PL40R</v>
      </c>
      <c r="J17" s="136">
        <f>VLOOKUP(B17,ИСХОДНИК!A:P,13,FALSE())</f>
        <v>255</v>
      </c>
      <c r="K17" s="136">
        <f>VLOOKUP(B17,ИСХОДНИК!A:P,14,FALSE())</f>
        <v>306</v>
      </c>
      <c r="L17" s="328" t="str">
        <f>IF(VLOOKUP(B17,ИСХОДНИК!A:R,18,FALSE())=1,ИСХОДНИК!$T$2,IF(VLOOKUP(B17,ИСХОДНИК!A:R,18,FALSE())=2,ИСХОДНИК!$T$4,IF(VLOOKUP(B17,ИСХОДНИК!A:R,18,FALSE())=3,ИСХОДНИК!$T$5)))</f>
        <v>○</v>
      </c>
      <c r="N17" s="132">
        <v>7</v>
      </c>
      <c r="O17" s="132">
        <v>80</v>
      </c>
      <c r="P17" s="268">
        <v>88.9</v>
      </c>
      <c r="Q17" s="268">
        <v>3.2</v>
      </c>
      <c r="R17" s="268">
        <v>88.9</v>
      </c>
      <c r="S17" s="268">
        <v>3.2</v>
      </c>
    </row>
    <row r="18" spans="2:19" ht="21.75" customHeight="1">
      <c r="B18" s="129" t="s">
        <v>122</v>
      </c>
      <c r="C18" s="130" t="str">
        <f>VLOOKUP(B18,ИСХОДНИК!A:P,5,FALSE())</f>
        <v>SCA 80 D STR PN 52</v>
      </c>
      <c r="D18" s="131" t="str">
        <f>VLOOKUP(B18,ИСХОДНИК!A:P,11,FALSE())</f>
        <v>Под сварку встык DIN</v>
      </c>
      <c r="E18" s="132">
        <f>VLOOKUP(B18,ИСХОДНИК!A:P,7,FALSE())</f>
        <v>80</v>
      </c>
      <c r="F18" s="133" t="str">
        <f>VLOOKUP(B18,ИСХОДНИК!A:P,10,FALSE())</f>
        <v>R717, R744 и фреоны</v>
      </c>
      <c r="G18" s="133">
        <f>VLOOKUP(B18,ИСХОДНИК!A:P,8,FALSE())</f>
        <v>52</v>
      </c>
      <c r="H18" s="133" t="str">
        <f>VLOOKUP(B18,ИСХОДНИК!A:P,9,FALSE())</f>
        <v xml:space="preserve"> -60…120</v>
      </c>
      <c r="I18" s="132" t="str">
        <f>VLOOKUP(B18,ИСХОДНИК!A:P,15,FALSE())</f>
        <v>U6 PL40R</v>
      </c>
      <c r="J18" s="136">
        <f>VLOOKUP(B18,ИСХОДНИК!A:P,13,FALSE())</f>
        <v>290</v>
      </c>
      <c r="K18" s="136">
        <f>VLOOKUP(B18,ИСХОДНИК!A:P,14,FALSE())</f>
        <v>348</v>
      </c>
      <c r="L18" s="328" t="str">
        <f>IF(VLOOKUP(B18,ИСХОДНИК!A:R,18,FALSE())=1,ИСХОДНИК!$T$2,IF(VLOOKUP(B18,ИСХОДНИК!A:R,18,FALSE())=2,ИСХОДНИК!$T$4,IF(VLOOKUP(B18,ИСХОДНИК!A:R,18,FALSE())=3,ИСХОДНИК!$T$5)))</f>
        <v>○</v>
      </c>
      <c r="N18" s="132">
        <v>8</v>
      </c>
      <c r="O18" s="132">
        <v>100</v>
      </c>
      <c r="P18" s="268">
        <v>114.3</v>
      </c>
      <c r="Q18" s="268">
        <v>3.6</v>
      </c>
      <c r="R18" s="269">
        <v>108</v>
      </c>
      <c r="S18" s="269">
        <v>4</v>
      </c>
    </row>
    <row r="19" spans="2:19" ht="21.75" customHeight="1">
      <c r="B19" s="129" t="s">
        <v>123</v>
      </c>
      <c r="C19" s="130" t="str">
        <f>VLOOKUP(B19,ИСХОДНИК!A:P,5,FALSE())</f>
        <v>SCA 100 D STR PN 52</v>
      </c>
      <c r="D19" s="131" t="str">
        <f>VLOOKUP(B19,ИСХОДНИК!A:P,11,FALSE())</f>
        <v>Под сварку встык DIN</v>
      </c>
      <c r="E19" s="132">
        <f>VLOOKUP(B19,ИСХОДНИК!A:P,7,FALSE())</f>
        <v>100</v>
      </c>
      <c r="F19" s="133" t="str">
        <f>VLOOKUP(B19,ИСХОДНИК!A:P,10,FALSE())</f>
        <v>R717, R744 и фреоны</v>
      </c>
      <c r="G19" s="133">
        <f>VLOOKUP(B19,ИСХОДНИК!A:P,8,FALSE())</f>
        <v>52</v>
      </c>
      <c r="H19" s="133" t="str">
        <f>VLOOKUP(B19,ИСХОДНИК!A:P,9,FALSE())</f>
        <v xml:space="preserve"> -60…120</v>
      </c>
      <c r="I19" s="132" t="str">
        <f>VLOOKUP(B19,ИСХОДНИК!A:P,15,FALSE())</f>
        <v>U6 PL40R</v>
      </c>
      <c r="J19" s="136">
        <f>VLOOKUP(B19,ИСХОДНИК!A:P,13,FALSE())</f>
        <v>480</v>
      </c>
      <c r="K19" s="136">
        <f>VLOOKUP(B19,ИСХОДНИК!A:P,14,FALSE())</f>
        <v>576</v>
      </c>
      <c r="L19" s="328" t="str">
        <f>IF(VLOOKUP(B19,ИСХОДНИК!A:R,18,FALSE())=1,ИСХОДНИК!$T$2,IF(VLOOKUP(B19,ИСХОДНИК!A:R,18,FALSE())=2,ИСХОДНИК!$T$4,IF(VLOOKUP(B19,ИСХОДНИК!A:R,18,FALSE())=3,ИСХОДНИК!$T$5)))</f>
        <v>○</v>
      </c>
      <c r="N19" s="132">
        <v>9</v>
      </c>
      <c r="O19" s="132">
        <v>125</v>
      </c>
      <c r="P19" s="268">
        <v>139.69999999999999</v>
      </c>
      <c r="Q19" s="268">
        <v>4</v>
      </c>
      <c r="R19" s="269">
        <v>133</v>
      </c>
      <c r="S19" s="269">
        <v>4</v>
      </c>
    </row>
    <row r="20" spans="2:19" ht="21.75" customHeight="1">
      <c r="B20" s="129" t="s">
        <v>1262</v>
      </c>
      <c r="C20" s="130" t="str">
        <f>VLOOKUP(B20,ИСХОДНИК!A:P,5,FALSE())</f>
        <v>SCA 100 G STR PN 52</v>
      </c>
      <c r="D20" s="131" t="str">
        <f>VLOOKUP(B20,ИСХОДНИК!A:P,11,FALSE())</f>
        <v>Под сварку встык GOST</v>
      </c>
      <c r="E20" s="132">
        <f>VLOOKUP(B20,ИСХОДНИК!A:P,7,FALSE())</f>
        <v>100</v>
      </c>
      <c r="F20" s="133" t="str">
        <f>VLOOKUP(B20,ИСХОДНИК!A:P,10,FALSE())</f>
        <v>R717, R744 и фреоны</v>
      </c>
      <c r="G20" s="133">
        <f>VLOOKUP(B20,ИСХОДНИК!A:P,8,FALSE())</f>
        <v>52</v>
      </c>
      <c r="H20" s="133" t="str">
        <f>VLOOKUP(B20,ИСХОДНИК!A:P,9,FALSE())</f>
        <v xml:space="preserve"> -60…120</v>
      </c>
      <c r="I20" s="132" t="str">
        <f>VLOOKUP(B20,ИСХОДНИК!A:P,15,FALSE())</f>
        <v>U6 PL40R</v>
      </c>
      <c r="J20" s="136">
        <f>VLOOKUP(B20,ИСХОДНИК!A:P,13,FALSE())</f>
        <v>480</v>
      </c>
      <c r="K20" s="136">
        <f>VLOOKUP(B20,ИСХОДНИК!A:P,14,FALSE())</f>
        <v>576</v>
      </c>
      <c r="L20" s="328" t="str">
        <f>IF(VLOOKUP(B20,ИСХОДНИК!A:R,18,FALSE())=1,ИСХОДНИК!$T$2,IF(VLOOKUP(B20,ИСХОДНИК!A:R,18,FALSE())=2,ИСХОДНИК!$T$4,IF(VLOOKUP(B20,ИСХОДНИК!A:R,18,FALSE())=3,ИСХОДНИК!$T$5)))</f>
        <v>○</v>
      </c>
      <c r="N20" s="132">
        <v>10</v>
      </c>
      <c r="O20" s="132">
        <v>150</v>
      </c>
      <c r="P20" s="268">
        <v>168.3</v>
      </c>
      <c r="Q20" s="268">
        <v>4.5</v>
      </c>
      <c r="R20" s="269">
        <v>159</v>
      </c>
      <c r="S20" s="269">
        <v>4.5</v>
      </c>
    </row>
    <row r="21" spans="2:19" ht="21.75" customHeight="1">
      <c r="B21" s="129" t="s">
        <v>126</v>
      </c>
      <c r="C21" s="130" t="str">
        <f>VLOOKUP(B21,ИСХОДНИК!A:P,5,FALSE())</f>
        <v>SCA 100 D STR PN 40</v>
      </c>
      <c r="D21" s="131" t="str">
        <f>VLOOKUP(B21,ИСХОДНИК!A:P,11,FALSE())</f>
        <v>Под сварку встык DIN</v>
      </c>
      <c r="E21" s="132">
        <f>VLOOKUP(B21,ИСХОДНИК!A:P,7,FALSE())</f>
        <v>100</v>
      </c>
      <c r="F21" s="133" t="str">
        <f>VLOOKUP(B21,ИСХОДНИК!A:P,10,FALSE())</f>
        <v>R717, R744 и фреоны</v>
      </c>
      <c r="G21" s="133">
        <f>VLOOKUP(B21,ИСХОДНИК!A:P,8,FALSE())</f>
        <v>40</v>
      </c>
      <c r="H21" s="133" t="str">
        <f>VLOOKUP(B21,ИСХОДНИК!A:P,9,FALSE())</f>
        <v xml:space="preserve"> -60…120</v>
      </c>
      <c r="I21" s="132" t="str">
        <f>VLOOKUP(B21,ИСХОДНИК!A:P,15,FALSE())</f>
        <v>U6 PL40R</v>
      </c>
      <c r="J21" s="136">
        <f>VLOOKUP(B21,ИСХОДНИК!A:P,13,FALSE())</f>
        <v>420</v>
      </c>
      <c r="K21" s="136">
        <f>VLOOKUP(B21,ИСХОДНИК!A:P,14,FALSE())</f>
        <v>504</v>
      </c>
      <c r="L21" s="328" t="str">
        <f>IF(VLOOKUP(B21,ИСХОДНИК!A:R,18,FALSE())=1,ИСХОДНИК!$T$2,IF(VLOOKUP(B21,ИСХОДНИК!A:R,18,FALSE())=2,ИСХОДНИК!$T$4,IF(VLOOKUP(B21,ИСХОДНИК!A:R,18,FALSE())=3,ИСХОДНИК!$T$5)))</f>
        <v>○</v>
      </c>
    </row>
    <row r="22" spans="2:19" ht="21.75" customHeight="1">
      <c r="B22" s="129" t="s">
        <v>1256</v>
      </c>
      <c r="C22" s="130" t="str">
        <f>VLOOKUP(B22,ИСХОДНИК!A:P,5,FALSE())</f>
        <v>SCA 100 G STR PN 40</v>
      </c>
      <c r="D22" s="131" t="str">
        <f>VLOOKUP(B22,ИСХОДНИК!A:P,11,FALSE())</f>
        <v>Под сварку встык GOST</v>
      </c>
      <c r="E22" s="132">
        <f>VLOOKUP(B22,ИСХОДНИК!A:P,7,FALSE())</f>
        <v>100</v>
      </c>
      <c r="F22" s="133" t="str">
        <f>VLOOKUP(B22,ИСХОДНИК!A:P,10,FALSE())</f>
        <v>R717, R744 и фреоны</v>
      </c>
      <c r="G22" s="133">
        <f>VLOOKUP(B22,ИСХОДНИК!A:P,8,FALSE())</f>
        <v>40</v>
      </c>
      <c r="H22" s="133" t="str">
        <f>VLOOKUP(B22,ИСХОДНИК!A:P,9,FALSE())</f>
        <v xml:space="preserve"> -60…120</v>
      </c>
      <c r="I22" s="132" t="str">
        <f>VLOOKUP(B22,ИСХОДНИК!A:P,15,FALSE())</f>
        <v>U6 PL40R</v>
      </c>
      <c r="J22" s="136">
        <f>VLOOKUP(B22,ИСХОДНИК!A:P,13,FALSE())</f>
        <v>420</v>
      </c>
      <c r="K22" s="136">
        <f>VLOOKUP(B22,ИСХОДНИК!A:P,14,FALSE())</f>
        <v>504</v>
      </c>
      <c r="L22" s="328" t="str">
        <f>IF(VLOOKUP(B22,ИСХОДНИК!A:R,18,FALSE())=1,ИСХОДНИК!$T$2,IF(VLOOKUP(B22,ИСХОДНИК!A:R,18,FALSE())=2,ИСХОДНИК!$T$4,IF(VLOOKUP(B22,ИСХОДНИК!A:R,18,FALSE())=3,ИСХОДНИК!$T$5)))</f>
        <v>○</v>
      </c>
    </row>
    <row r="23" spans="2:19" ht="21.75" customHeight="1">
      <c r="B23" s="129" t="s">
        <v>124</v>
      </c>
      <c r="C23" s="130" t="str">
        <f>VLOOKUP(B23,ИСХОДНИК!A:P,5,FALSE())</f>
        <v>SCA 125 D STR PN 52</v>
      </c>
      <c r="D23" s="131" t="str">
        <f>VLOOKUP(B23,ИСХОДНИК!A:P,11,FALSE())</f>
        <v>Под сварку встык DIN</v>
      </c>
      <c r="E23" s="132">
        <f>VLOOKUP(B23,ИСХОДНИК!A:P,7,FALSE())</f>
        <v>125</v>
      </c>
      <c r="F23" s="133" t="str">
        <f>VLOOKUP(B23,ИСХОДНИК!A:P,10,FALSE())</f>
        <v>R717, R744 и фреоны</v>
      </c>
      <c r="G23" s="133">
        <f>VLOOKUP(B23,ИСХОДНИК!A:P,8,FALSE())</f>
        <v>52</v>
      </c>
      <c r="H23" s="133" t="str">
        <f>VLOOKUP(B23,ИСХОДНИК!A:P,9,FALSE())</f>
        <v xml:space="preserve"> -60…120</v>
      </c>
      <c r="I23" s="132" t="str">
        <f>VLOOKUP(B23,ИСХОДНИК!A:P,15,FALSE())</f>
        <v>U6 PL40R</v>
      </c>
      <c r="J23" s="136">
        <f>VLOOKUP(B23,ИСХОДНИК!A:P,13,FALSE())</f>
        <v>990</v>
      </c>
      <c r="K23" s="136">
        <f>VLOOKUP(B23,ИСХОДНИК!A:P,14,FALSE())</f>
        <v>1188</v>
      </c>
      <c r="L23" s="328" t="str">
        <f>IF(VLOOKUP(B23,ИСХОДНИК!A:R,18,FALSE())=1,ИСХОДНИК!$T$2,IF(VLOOKUP(B23,ИСХОДНИК!A:R,18,FALSE())=2,ИСХОДНИК!$T$4,IF(VLOOKUP(B23,ИСХОДНИК!A:R,18,FALSE())=3,ИСХОДНИК!$T$5)))</f>
        <v>○</v>
      </c>
    </row>
    <row r="24" spans="2:19" ht="21.75" customHeight="1">
      <c r="B24" s="129" t="s">
        <v>1264</v>
      </c>
      <c r="C24" s="130" t="str">
        <f>VLOOKUP(B24,ИСХОДНИК!A:P,5,FALSE())</f>
        <v>SCA 125 G STR PN 52</v>
      </c>
      <c r="D24" s="131" t="str">
        <f>VLOOKUP(B24,ИСХОДНИК!A:P,11,FALSE())</f>
        <v>Под сварку встык GOST</v>
      </c>
      <c r="E24" s="132">
        <f>VLOOKUP(B24,ИСХОДНИК!A:P,7,FALSE())</f>
        <v>125</v>
      </c>
      <c r="F24" s="133" t="str">
        <f>VLOOKUP(B24,ИСХОДНИК!A:P,10,FALSE())</f>
        <v>R717, R744 и фреоны</v>
      </c>
      <c r="G24" s="133">
        <f>VLOOKUP(B24,ИСХОДНИК!A:P,8,FALSE())</f>
        <v>52</v>
      </c>
      <c r="H24" s="133" t="str">
        <f>VLOOKUP(B24,ИСХОДНИК!A:P,9,FALSE())</f>
        <v xml:space="preserve"> -60…120</v>
      </c>
      <c r="I24" s="132" t="str">
        <f>VLOOKUP(B24,ИСХОДНИК!A:P,15,FALSE())</f>
        <v>U6 PL40R</v>
      </c>
      <c r="J24" s="136">
        <f>VLOOKUP(B24,ИСХОДНИК!A:P,13,FALSE())</f>
        <v>990</v>
      </c>
      <c r="K24" s="136">
        <f>VLOOKUP(B24,ИСХОДНИК!A:P,14,FALSE())</f>
        <v>1188</v>
      </c>
      <c r="L24" s="328" t="str">
        <f>IF(VLOOKUP(B24,ИСХОДНИК!A:R,18,FALSE())=1,ИСХОДНИК!$T$2,IF(VLOOKUP(B24,ИСХОДНИК!A:R,18,FALSE())=2,ИСХОДНИК!$T$4,IF(VLOOKUP(B24,ИСХОДНИК!A:R,18,FALSE())=3,ИСХОДНИК!$T$5)))</f>
        <v>○</v>
      </c>
    </row>
    <row r="25" spans="2:19" ht="21.75" customHeight="1">
      <c r="B25" s="129" t="s">
        <v>127</v>
      </c>
      <c r="C25" s="130" t="str">
        <f>VLOOKUP(B25,ИСХОДНИК!A:P,5,FALSE())</f>
        <v>SCA 125 D STR PN 40</v>
      </c>
      <c r="D25" s="131" t="str">
        <f>VLOOKUP(B25,ИСХОДНИК!A:P,11,FALSE())</f>
        <v>Под сварку встык DIN</v>
      </c>
      <c r="E25" s="132">
        <f>VLOOKUP(B25,ИСХОДНИК!A:P,7,FALSE())</f>
        <v>125</v>
      </c>
      <c r="F25" s="133" t="str">
        <f>VLOOKUP(B25,ИСХОДНИК!A:P,10,FALSE())</f>
        <v>R717, R744 и фреоны</v>
      </c>
      <c r="G25" s="133">
        <f>VLOOKUP(B25,ИСХОДНИК!A:P,8,FALSE())</f>
        <v>40</v>
      </c>
      <c r="H25" s="133" t="str">
        <f>VLOOKUP(B25,ИСХОДНИК!A:P,9,FALSE())</f>
        <v xml:space="preserve"> -60…120</v>
      </c>
      <c r="I25" s="132" t="str">
        <f>VLOOKUP(B25,ИСХОДНИК!A:P,15,FALSE())</f>
        <v>U6 PL40R</v>
      </c>
      <c r="J25" s="136">
        <f>VLOOKUP(B25,ИСХОДНИК!A:P,13,FALSE())</f>
        <v>830</v>
      </c>
      <c r="K25" s="136">
        <f>VLOOKUP(B25,ИСХОДНИК!A:P,14,FALSE())</f>
        <v>996</v>
      </c>
      <c r="L25" s="328" t="str">
        <f>IF(VLOOKUP(B25,ИСХОДНИК!A:R,18,FALSE())=1,ИСХОДНИК!$T$2,IF(VLOOKUP(B25,ИСХОДНИК!A:R,18,FALSE())=2,ИСХОДНИК!$T$4,IF(VLOOKUP(B25,ИСХОДНИК!A:R,18,FALSE())=3,ИСХОДНИК!$T$5)))</f>
        <v>○</v>
      </c>
    </row>
    <row r="26" spans="2:19" ht="21.75" customHeight="1">
      <c r="B26" s="129" t="s">
        <v>1258</v>
      </c>
      <c r="C26" s="130" t="str">
        <f>VLOOKUP(B26,ИСХОДНИК!A:P,5,FALSE())</f>
        <v>SCA 125 G STR PN 40</v>
      </c>
      <c r="D26" s="131" t="str">
        <f>VLOOKUP(B26,ИСХОДНИК!A:P,11,FALSE())</f>
        <v>Под сварку встык GOST</v>
      </c>
      <c r="E26" s="132">
        <f>VLOOKUP(B26,ИСХОДНИК!A:P,7,FALSE())</f>
        <v>125</v>
      </c>
      <c r="F26" s="133" t="str">
        <f>VLOOKUP(B26,ИСХОДНИК!A:P,10,FALSE())</f>
        <v>R717, R744 и фреоны</v>
      </c>
      <c r="G26" s="133">
        <f>VLOOKUP(B26,ИСХОДНИК!A:P,8,FALSE())</f>
        <v>40</v>
      </c>
      <c r="H26" s="133" t="str">
        <f>VLOOKUP(B26,ИСХОДНИК!A:P,9,FALSE())</f>
        <v xml:space="preserve"> -60…120</v>
      </c>
      <c r="I26" s="132" t="str">
        <f>VLOOKUP(B26,ИСХОДНИК!A:P,15,FALSE())</f>
        <v>U6 PL40R</v>
      </c>
      <c r="J26" s="136">
        <f>VLOOKUP(B26,ИСХОДНИК!A:P,13,FALSE())</f>
        <v>830</v>
      </c>
      <c r="K26" s="136">
        <f>VLOOKUP(B26,ИСХОДНИК!A:P,14,FALSE())</f>
        <v>996</v>
      </c>
      <c r="L26" s="328" t="str">
        <f>IF(VLOOKUP(B26,ИСХОДНИК!A:R,18,FALSE())=1,ИСХОДНИК!$T$2,IF(VLOOKUP(B26,ИСХОДНИК!A:R,18,FALSE())=2,ИСХОДНИК!$T$4,IF(VLOOKUP(B26,ИСХОДНИК!A:R,18,FALSE())=3,ИСХОДНИК!$T$5)))</f>
        <v>○</v>
      </c>
    </row>
    <row r="27" spans="2:19" ht="21.75" customHeight="1">
      <c r="B27" s="129" t="s">
        <v>125</v>
      </c>
      <c r="C27" s="130" t="str">
        <f>VLOOKUP(B27,ИСХОДНИК!A:P,5,FALSE())</f>
        <v>SCA 150 D STR PN 52</v>
      </c>
      <c r="D27" s="131" t="str">
        <f>VLOOKUP(B27,ИСХОДНИК!A:P,11,FALSE())</f>
        <v>Под сварку встык DIN</v>
      </c>
      <c r="E27" s="132">
        <f>VLOOKUP(B27,ИСХОДНИК!A:P,7,FALSE())</f>
        <v>150</v>
      </c>
      <c r="F27" s="133" t="str">
        <f>VLOOKUP(B27,ИСХОДНИК!A:P,10,FALSE())</f>
        <v>R717, R744 и фреоны</v>
      </c>
      <c r="G27" s="133">
        <f>VLOOKUP(B27,ИСХОДНИК!A:P,8,FALSE())</f>
        <v>52</v>
      </c>
      <c r="H27" s="133" t="str">
        <f>VLOOKUP(B27,ИСХОДНИК!A:P,9,FALSE())</f>
        <v xml:space="preserve"> -60…120</v>
      </c>
      <c r="I27" s="132" t="str">
        <f>VLOOKUP(B27,ИСХОДНИК!A:P,15,FALSE())</f>
        <v>U6 PL40R</v>
      </c>
      <c r="J27" s="136">
        <f>VLOOKUP(B27,ИСХОДНИК!A:P,13,FALSE())</f>
        <v>1400</v>
      </c>
      <c r="K27" s="136">
        <f>VLOOKUP(B27,ИСХОДНИК!A:P,14,FALSE())</f>
        <v>1680</v>
      </c>
      <c r="L27" s="328" t="str">
        <f>IF(VLOOKUP(B27,ИСХОДНИК!A:R,18,FALSE())=1,ИСХОДНИК!$T$2,IF(VLOOKUP(B27,ИСХОДНИК!A:R,18,FALSE())=2,ИСХОДНИК!$T$4,IF(VLOOKUP(B27,ИСХОДНИК!A:R,18,FALSE())=3,ИСХОДНИК!$T$5)))</f>
        <v>○</v>
      </c>
    </row>
    <row r="28" spans="2:19" ht="21.75" customHeight="1">
      <c r="B28" s="129" t="s">
        <v>1266</v>
      </c>
      <c r="C28" s="130" t="str">
        <f>VLOOKUP(B28,ИСХОДНИК!A:P,5,FALSE())</f>
        <v>SCA 150 G STR PN 52</v>
      </c>
      <c r="D28" s="131" t="str">
        <f>VLOOKUP(B28,ИСХОДНИК!A:P,11,FALSE())</f>
        <v>Под сварку встык GOST</v>
      </c>
      <c r="E28" s="132">
        <f>VLOOKUP(B28,ИСХОДНИК!A:P,7,FALSE())</f>
        <v>150</v>
      </c>
      <c r="F28" s="133" t="str">
        <f>VLOOKUP(B28,ИСХОДНИК!A:P,10,FALSE())</f>
        <v>R717, R744 и фреоны</v>
      </c>
      <c r="G28" s="133">
        <f>VLOOKUP(B28,ИСХОДНИК!A:P,8,FALSE())</f>
        <v>52</v>
      </c>
      <c r="H28" s="133" t="str">
        <f>VLOOKUP(B28,ИСХОДНИК!A:P,9,FALSE())</f>
        <v xml:space="preserve"> -60…120</v>
      </c>
      <c r="I28" s="132" t="str">
        <f>VLOOKUP(B28,ИСХОДНИК!A:P,15,FALSE())</f>
        <v>U6 PL40R</v>
      </c>
      <c r="J28" s="136">
        <f>VLOOKUP(B28,ИСХОДНИК!A:P,13,FALSE())</f>
        <v>1400</v>
      </c>
      <c r="K28" s="136">
        <f>VLOOKUP(B28,ИСХОДНИК!A:P,14,FALSE())</f>
        <v>1680</v>
      </c>
      <c r="L28" s="328" t="str">
        <f>IF(VLOOKUP(B28,ИСХОДНИК!A:R,18,FALSE())=1,ИСХОДНИК!$T$2,IF(VLOOKUP(B28,ИСХОДНИК!A:R,18,FALSE())=2,ИСХОДНИК!$T$4,IF(VLOOKUP(B28,ИСХОДНИК!A:R,18,FALSE())=3,ИСХОДНИК!$T$5)))</f>
        <v>○</v>
      </c>
    </row>
    <row r="29" spans="2:19" ht="21.75" customHeight="1">
      <c r="B29" s="129" t="s">
        <v>128</v>
      </c>
      <c r="C29" s="130" t="str">
        <f>VLOOKUP(B29,ИСХОДНИК!A:P,5,FALSE())</f>
        <v>SCA 150 D STR PN 40</v>
      </c>
      <c r="D29" s="131" t="str">
        <f>VLOOKUP(B29,ИСХОДНИК!A:P,11,FALSE())</f>
        <v>Под сварку встык DIN</v>
      </c>
      <c r="E29" s="132">
        <f>VLOOKUP(B29,ИСХОДНИК!A:P,7,FALSE())</f>
        <v>150</v>
      </c>
      <c r="F29" s="133" t="str">
        <f>VLOOKUP(B29,ИСХОДНИК!A:P,10,FALSE())</f>
        <v>R717, R744 и фреоны</v>
      </c>
      <c r="G29" s="133">
        <f>VLOOKUP(B29,ИСХОДНИК!A:P,8,FALSE())</f>
        <v>40</v>
      </c>
      <c r="H29" s="133" t="str">
        <f>VLOOKUP(B29,ИСХОДНИК!A:P,9,FALSE())</f>
        <v xml:space="preserve"> -60…120</v>
      </c>
      <c r="I29" s="132" t="str">
        <f>VLOOKUP(B29,ИСХОДНИК!A:P,15,FALSE())</f>
        <v>U6 PL40R</v>
      </c>
      <c r="J29" s="136">
        <f>VLOOKUP(B29,ИСХОДНИК!A:P,13,FALSE())</f>
        <v>1200</v>
      </c>
      <c r="K29" s="136">
        <f>VLOOKUP(B29,ИСХОДНИК!A:P,14,FALSE())</f>
        <v>1440</v>
      </c>
      <c r="L29" s="328" t="str">
        <f>IF(VLOOKUP(B29,ИСХОДНИК!A:R,18,FALSE())=1,ИСХОДНИК!$T$2,IF(VLOOKUP(B29,ИСХОДНИК!A:R,18,FALSE())=2,ИСХОДНИК!$T$4,IF(VLOOKUP(B29,ИСХОДНИК!A:R,18,FALSE())=3,ИСХОДНИК!$T$5)))</f>
        <v>○</v>
      </c>
    </row>
    <row r="30" spans="2:19" ht="21.75" customHeight="1">
      <c r="B30" s="129" t="s">
        <v>1260</v>
      </c>
      <c r="C30" s="130" t="str">
        <f>VLOOKUP(B30,ИСХОДНИК!A:P,5,FALSE())</f>
        <v>SCA 150 G STR PN 40</v>
      </c>
      <c r="D30" s="131" t="str">
        <f>VLOOKUP(B30,ИСХОДНИК!A:P,11,FALSE())</f>
        <v>Под сварку встык GOST</v>
      </c>
      <c r="E30" s="132">
        <f>VLOOKUP(B30,ИСХОДНИК!A:P,7,FALSE())</f>
        <v>150</v>
      </c>
      <c r="F30" s="133" t="str">
        <f>VLOOKUP(B30,ИСХОДНИК!A:P,10,FALSE())</f>
        <v>R717, R744 и фреоны</v>
      </c>
      <c r="G30" s="133">
        <f>VLOOKUP(B30,ИСХОДНИК!A:P,8,FALSE())</f>
        <v>40</v>
      </c>
      <c r="H30" s="133" t="str">
        <f>VLOOKUP(B30,ИСХОДНИК!A:P,9,FALSE())</f>
        <v xml:space="preserve"> -60…120</v>
      </c>
      <c r="I30" s="132" t="str">
        <f>VLOOKUP(B30,ИСХОДНИК!A:P,15,FALSE())</f>
        <v>U6 PL40R</v>
      </c>
      <c r="J30" s="136">
        <f>VLOOKUP(B30,ИСХОДНИК!A:P,13,FALSE())</f>
        <v>1200</v>
      </c>
      <c r="K30" s="136">
        <f>VLOOKUP(B30,ИСХОДНИК!A:P,14,FALSE())</f>
        <v>1440</v>
      </c>
      <c r="L30" s="328" t="str">
        <f>IF(VLOOKUP(B30,ИСХОДНИК!A:R,18,FALSE())=1,ИСХОДНИК!$T$2,IF(VLOOKUP(B30,ИСХОДНИК!A:R,18,FALSE())=2,ИСХОДНИК!$T$4,IF(VLOOKUP(B30,ИСХОДНИК!A:R,18,FALSE())=3,ИСХОДНИК!$T$5)))</f>
        <v>○</v>
      </c>
    </row>
    <row r="31" spans="2:19" ht="21.75" customHeight="1">
      <c r="B31" s="432" t="s">
        <v>129</v>
      </c>
      <c r="C31" s="432"/>
      <c r="D31" s="432"/>
      <c r="E31" s="432"/>
      <c r="F31" s="432"/>
      <c r="G31" s="432"/>
      <c r="H31" s="432"/>
      <c r="I31" s="432"/>
      <c r="J31" s="432"/>
      <c r="K31" s="432"/>
      <c r="L31" s="432"/>
    </row>
    <row r="32" spans="2:19" ht="21.75" customHeight="1">
      <c r="B32" s="129" t="s">
        <v>130</v>
      </c>
      <c r="C32" s="130" t="str">
        <f>VLOOKUP(B32,ИСХОДНИК!A:P,5,FALSE())</f>
        <v>SCA 15 D ANG PN 52</v>
      </c>
      <c r="D32" s="131" t="str">
        <f>VLOOKUP(B32,ИСХОДНИК!A:P,11,FALSE())</f>
        <v>Под сварку встык DIN</v>
      </c>
      <c r="E32" s="132">
        <f>VLOOKUP(B32,ИСХОДНИК!A:P,7,FALSE())</f>
        <v>15</v>
      </c>
      <c r="F32" s="133" t="str">
        <f>VLOOKUP(B32,ИСХОДНИК!A:P,10,FALSE())</f>
        <v>R717, R744 и фреоны</v>
      </c>
      <c r="G32" s="133">
        <f>VLOOKUP(B32,ИСХОДНИК!A:P,8,FALSE())</f>
        <v>52</v>
      </c>
      <c r="H32" s="133" t="str">
        <f>VLOOKUP(B32,ИСХОДНИК!A:P,9,FALSE())</f>
        <v xml:space="preserve"> -60…120</v>
      </c>
      <c r="I32" s="132" t="str">
        <f>VLOOKUP(B32,ИСХОДНИК!A:P,15,FALSE())</f>
        <v>U6 PL40R</v>
      </c>
      <c r="J32" s="136">
        <f>VLOOKUP(B32,ИСХОДНИК!A:P,13,FALSE())</f>
        <v>73</v>
      </c>
      <c r="K32" s="136">
        <f>VLOOKUP(B32,ИСХОДНИК!A:P,14,FALSE())</f>
        <v>87.6</v>
      </c>
      <c r="L32" s="328" t="str">
        <f>IF(VLOOKUP(B32,ИСХОДНИК!A:R,18,FALSE())=1,ИСХОДНИК!$T$2,IF(VLOOKUP(B32,ИСХОДНИК!A:R,18,FALSE())=2,ИСХОДНИК!$T$4,IF(VLOOKUP(B32,ИСХОДНИК!A:R,18,FALSE())=3,ИСХОДНИК!$T$5)))</f>
        <v>●</v>
      </c>
    </row>
    <row r="33" spans="2:12" ht="21.75" customHeight="1">
      <c r="B33" s="129" t="s">
        <v>131</v>
      </c>
      <c r="C33" s="160" t="str">
        <f>VLOOKUP(B33,ИСХОДНИК!A:P,5,FALSE())</f>
        <v>SCA 20 D ANG PN 52</v>
      </c>
      <c r="D33" s="161" t="str">
        <f>VLOOKUP(B33,ИСХОДНИК!A:P,11,FALSE())</f>
        <v>Под сварку встык DIN</v>
      </c>
      <c r="E33" s="162">
        <f>VLOOKUP(B33,ИСХОДНИК!A:P,7,FALSE())</f>
        <v>20</v>
      </c>
      <c r="F33" s="133" t="str">
        <f>VLOOKUP(B33,ИСХОДНИК!A:P,10,FALSE())</f>
        <v>R717, R744 и фреоны</v>
      </c>
      <c r="G33" s="133">
        <v>52</v>
      </c>
      <c r="H33" s="133" t="s">
        <v>132</v>
      </c>
      <c r="I33" s="132" t="str">
        <f>VLOOKUP(B33,ИСХОДНИК!A:P,15,FALSE())</f>
        <v>U6 PL40R</v>
      </c>
      <c r="J33" s="136">
        <f>VLOOKUP(B33,ИСХОДНИК!A:P,13,FALSE())</f>
        <v>78</v>
      </c>
      <c r="K33" s="136">
        <f>VLOOKUP(B33,ИСХОДНИК!A:P,14,FALSE())</f>
        <v>93.6</v>
      </c>
      <c r="L33" s="137" t="str">
        <f>IF(VLOOKUP(B33,ИСХОДНИК!A:R,18,FALSE())=1,ИСХОДНИК!$T$2,IF(VLOOKUP(B33,ИСХОДНИК!A:R,18,FALSE())=2,ИСХОДНИК!$T$4,IF(VLOOKUP(B33,ИСХОДНИК!A:R,18,FALSE())=3,ИСХОДНИК!$T$5)))</f>
        <v>◑</v>
      </c>
    </row>
    <row r="34" spans="2:12" ht="21.75" customHeight="1">
      <c r="B34" s="129" t="s">
        <v>133</v>
      </c>
      <c r="C34" s="160" t="str">
        <f>VLOOKUP(B34,ИСХОДНИК!A:P,5,FALSE())</f>
        <v>SCA 25 D ANG PN 52</v>
      </c>
      <c r="D34" s="161" t="str">
        <f>VLOOKUP(B34,ИСХОДНИК!A:P,11,FALSE())</f>
        <v>Под сварку встык DIN</v>
      </c>
      <c r="E34" s="162">
        <f>VLOOKUP(B34,ИСХОДНИК!A:P,7,FALSE())</f>
        <v>25</v>
      </c>
      <c r="F34" s="133" t="str">
        <f>VLOOKUP(B34,ИСХОДНИК!A:P,10,FALSE())</f>
        <v>R717, R744 и фреоны</v>
      </c>
      <c r="G34" s="133">
        <v>52</v>
      </c>
      <c r="H34" s="133" t="s">
        <v>132</v>
      </c>
      <c r="I34" s="132" t="str">
        <f>VLOOKUP(B34,ИСХОДНИК!A:P,15,FALSE())</f>
        <v>U6 PL40R</v>
      </c>
      <c r="J34" s="136">
        <f>VLOOKUP(B34,ИСХОДНИК!A:P,13,FALSE())</f>
        <v>102</v>
      </c>
      <c r="K34" s="136">
        <f>VLOOKUP(B34,ИСХОДНИК!A:P,14,FALSE())</f>
        <v>122.39999999999999</v>
      </c>
      <c r="L34" s="137" t="str">
        <f>IF(VLOOKUP(B34,ИСХОДНИК!A:R,18,FALSE())=1,ИСХОДНИК!$T$2,IF(VLOOKUP(B34,ИСХОДНИК!A:R,18,FALSE())=2,ИСХОДНИК!$T$4,IF(VLOOKUP(B34,ИСХОДНИК!A:R,18,FALSE())=3,ИСХОДНИК!$T$5)))</f>
        <v>◑</v>
      </c>
    </row>
    <row r="35" spans="2:12" ht="21.75" customHeight="1">
      <c r="B35" s="129" t="s">
        <v>134</v>
      </c>
      <c r="C35" s="160" t="str">
        <f>VLOOKUP(B35,ИСХОДНИК!A:P,5,FALSE())</f>
        <v>SCA 32 D ANG PN 52</v>
      </c>
      <c r="D35" s="161" t="str">
        <f>VLOOKUP(B35,ИСХОДНИК!A:P,11,FALSE())</f>
        <v>Под сварку встык DIN</v>
      </c>
      <c r="E35" s="162">
        <f>VLOOKUP(B35,ИСХОДНИК!A:P,7,FALSE())</f>
        <v>32</v>
      </c>
      <c r="F35" s="133" t="str">
        <f>VLOOKUP(B35,ИСХОДНИК!A:P,10,FALSE())</f>
        <v>R717, R744 и фреоны</v>
      </c>
      <c r="G35" s="133">
        <v>52</v>
      </c>
      <c r="H35" s="133" t="s">
        <v>132</v>
      </c>
      <c r="I35" s="132" t="str">
        <f>VLOOKUP(B35,ИСХОДНИК!A:P,15,FALSE())</f>
        <v>U6 PL40R</v>
      </c>
      <c r="J35" s="136">
        <f>VLOOKUP(B35,ИСХОДНИК!A:P,13,FALSE())</f>
        <v>110</v>
      </c>
      <c r="K35" s="136">
        <f>VLOOKUP(B35,ИСХОДНИК!A:P,14,FALSE())</f>
        <v>132</v>
      </c>
      <c r="L35" s="328" t="str">
        <f>IF(VLOOKUP(B35,ИСХОДНИК!A:R,18,FALSE())=1,ИСХОДНИК!$T$2,IF(VLOOKUP(B35,ИСХОДНИК!A:R,18,FALSE())=2,ИСХОДНИК!$T$4,IF(VLOOKUP(B35,ИСХОДНИК!A:R,18,FALSE())=3,ИСХОДНИК!$T$5)))</f>
        <v>○</v>
      </c>
    </row>
    <row r="36" spans="2:12" ht="21.75" customHeight="1">
      <c r="B36" s="129" t="s">
        <v>135</v>
      </c>
      <c r="C36" s="160" t="str">
        <f>VLOOKUP(B36,ИСХОДНИК!A:P,5,FALSE())</f>
        <v>SCA 40 D ANG PN 52</v>
      </c>
      <c r="D36" s="161" t="str">
        <f>VLOOKUP(B36,ИСХОДНИК!A:P,11,FALSE())</f>
        <v>Под сварку встык DIN</v>
      </c>
      <c r="E36" s="162">
        <f>VLOOKUP(B36,ИСХОДНИК!A:P,7,FALSE())</f>
        <v>40</v>
      </c>
      <c r="F36" s="133" t="str">
        <f>VLOOKUP(B36,ИСХОДНИК!A:P,10,FALSE())</f>
        <v>R717, R744 и фреоны</v>
      </c>
      <c r="G36" s="133">
        <v>52</v>
      </c>
      <c r="H36" s="133" t="s">
        <v>132</v>
      </c>
      <c r="I36" s="132" t="str">
        <f>VLOOKUP(B36,ИСХОДНИК!A:P,15,FALSE())</f>
        <v>U6 PL40R</v>
      </c>
      <c r="J36" s="136">
        <f>VLOOKUP(B36,ИСХОДНИК!A:P,13,FALSE())</f>
        <v>150</v>
      </c>
      <c r="K36" s="136">
        <f>VLOOKUP(B36,ИСХОДНИК!A:P,14,FALSE())</f>
        <v>180</v>
      </c>
      <c r="L36" s="328" t="str">
        <f>IF(VLOOKUP(B36,ИСХОДНИК!A:R,18,FALSE())=1,ИСХОДНИК!$T$2,IF(VLOOKUP(B36,ИСХОДНИК!A:R,18,FALSE())=2,ИСХОДНИК!$T$4,IF(VLOOKUP(B36,ИСХОДНИК!A:R,18,FALSE())=3,ИСХОДНИК!$T$5)))</f>
        <v>○</v>
      </c>
    </row>
    <row r="37" spans="2:12" ht="21.75" customHeight="1">
      <c r="B37" s="129" t="s">
        <v>136</v>
      </c>
      <c r="C37" s="160" t="str">
        <f>VLOOKUP(B37,ИСХОДНИК!A:P,5,FALSE())</f>
        <v>SCA 50 D ANG PN 52</v>
      </c>
      <c r="D37" s="161" t="str">
        <f>VLOOKUP(B37,ИСХОДНИК!A:P,11,FALSE())</f>
        <v>Под сварку встык DIN</v>
      </c>
      <c r="E37" s="162">
        <f>VLOOKUP(B37,ИСХОДНИК!A:P,7,FALSE())</f>
        <v>50</v>
      </c>
      <c r="F37" s="133" t="str">
        <f>VLOOKUP(B37,ИСХОДНИК!A:P,10,FALSE())</f>
        <v>R717, R744 и фреоны</v>
      </c>
      <c r="G37" s="133">
        <v>52</v>
      </c>
      <c r="H37" s="133" t="s">
        <v>132</v>
      </c>
      <c r="I37" s="132" t="str">
        <f>VLOOKUP(B37,ИСХОДНИК!A:P,15,FALSE())</f>
        <v>U6 PL40R</v>
      </c>
      <c r="J37" s="136">
        <f>VLOOKUP(B37,ИСХОДНИК!A:P,13,FALSE())</f>
        <v>175</v>
      </c>
      <c r="K37" s="136">
        <f>VLOOKUP(B37,ИСХОДНИК!A:P,14,FALSE())</f>
        <v>210</v>
      </c>
      <c r="L37" s="137" t="str">
        <f>IF(VLOOKUP(B37,ИСХОДНИК!A:R,18,FALSE())=1,ИСХОДНИК!$T$2,IF(VLOOKUP(B37,ИСХОДНИК!A:R,18,FALSE())=2,ИСХОДНИК!$T$4,IF(VLOOKUP(B37,ИСХОДНИК!A:R,18,FALSE())=3,ИСХОДНИК!$T$5)))</f>
        <v>◑</v>
      </c>
    </row>
    <row r="38" spans="2:12" ht="21.75" customHeight="1">
      <c r="B38" s="129" t="s">
        <v>137</v>
      </c>
      <c r="C38" s="160" t="str">
        <f>VLOOKUP(B38,ИСХОДНИК!A:P,5,FALSE())</f>
        <v>SCA 65 D ANG PN 52</v>
      </c>
      <c r="D38" s="161" t="str">
        <f>VLOOKUP(B38,ИСХОДНИК!A:P,11,FALSE())</f>
        <v>Под сварку встык DIN</v>
      </c>
      <c r="E38" s="162">
        <f>VLOOKUP(B38,ИСХОДНИК!A:P,7,FALSE())</f>
        <v>65</v>
      </c>
      <c r="F38" s="133" t="str">
        <f>VLOOKUP(B38,ИСХОДНИК!A:P,10,FALSE())</f>
        <v>R717, R744 и фреоны</v>
      </c>
      <c r="G38" s="133">
        <v>52</v>
      </c>
      <c r="H38" s="133" t="s">
        <v>132</v>
      </c>
      <c r="I38" s="132" t="str">
        <f>VLOOKUP(B38,ИСХОДНИК!A:P,15,FALSE())</f>
        <v>U6 PL40R</v>
      </c>
      <c r="J38" s="136">
        <f>VLOOKUP(B38,ИСХОДНИК!A:P,13,FALSE())</f>
        <v>255</v>
      </c>
      <c r="K38" s="136">
        <f>VLOOKUP(B38,ИСХОДНИК!A:P,14,FALSE())</f>
        <v>306</v>
      </c>
      <c r="L38" s="137" t="str">
        <f>IF(VLOOKUP(B38,ИСХОДНИК!A:R,18,FALSE())=1,ИСХОДНИК!$T$2,IF(VLOOKUP(B38,ИСХОДНИК!A:R,18,FALSE())=2,ИСХОДНИК!$T$4,IF(VLOOKUP(B38,ИСХОДНИК!A:R,18,FALSE())=3,ИСХОДНИК!$T$5)))</f>
        <v>◑</v>
      </c>
    </row>
    <row r="39" spans="2:12" ht="21.75" customHeight="1">
      <c r="B39" s="129" t="s">
        <v>138</v>
      </c>
      <c r="C39" s="160" t="str">
        <f>VLOOKUP(B39,ИСХОДНИК!A:P,5,FALSE())</f>
        <v>SCA 80 D ANG PN 52</v>
      </c>
      <c r="D39" s="161" t="str">
        <f>VLOOKUP(B39,ИСХОДНИК!A:P,11,FALSE())</f>
        <v>Под сварку встык DIN</v>
      </c>
      <c r="E39" s="162">
        <f>VLOOKUP(B39,ИСХОДНИК!A:P,7,FALSE())</f>
        <v>80</v>
      </c>
      <c r="F39" s="133" t="str">
        <f>VLOOKUP(B39,ИСХОДНИК!A:P,10,FALSE())</f>
        <v>R717, R744 и фреоны</v>
      </c>
      <c r="G39" s="133">
        <v>52</v>
      </c>
      <c r="H39" s="133" t="s">
        <v>132</v>
      </c>
      <c r="I39" s="132" t="str">
        <f>VLOOKUP(B39,ИСХОДНИК!A:P,15,FALSE())</f>
        <v>U6 PL40R</v>
      </c>
      <c r="J39" s="136">
        <f>VLOOKUP(B39,ИСХОДНИК!A:P,13,FALSE())</f>
        <v>290</v>
      </c>
      <c r="K39" s="136">
        <f>VLOOKUP(B39,ИСХОДНИК!A:P,14,FALSE())</f>
        <v>348</v>
      </c>
      <c r="L39" s="137" t="str">
        <f>IF(VLOOKUP(B39,ИСХОДНИК!A:R,18,FALSE())=1,ИСХОДНИК!$T$2,IF(VLOOKUP(B39,ИСХОДНИК!A:R,18,FALSE())=2,ИСХОДНИК!$T$4,IF(VLOOKUP(B39,ИСХОДНИК!A:R,18,FALSE())=3,ИСХОДНИК!$T$5)))</f>
        <v>◑</v>
      </c>
    </row>
    <row r="40" spans="2:12" ht="21.75" customHeight="1">
      <c r="B40" s="129" t="s">
        <v>139</v>
      </c>
      <c r="C40" s="160" t="str">
        <f>VLOOKUP(B40,ИСХОДНИК!A:P,5,FALSE())</f>
        <v>SCA 100 D ANG PN 52</v>
      </c>
      <c r="D40" s="161" t="str">
        <f>VLOOKUP(B40,ИСХОДНИК!A:P,11,FALSE())</f>
        <v>Под сварку встык DIN</v>
      </c>
      <c r="E40" s="162">
        <f>VLOOKUP(B40,ИСХОДНИК!A:P,7,FALSE())</f>
        <v>100</v>
      </c>
      <c r="F40" s="133" t="str">
        <f>VLOOKUP(B40,ИСХОДНИК!A:P,10,FALSE())</f>
        <v>R717, R744 и фреоны</v>
      </c>
      <c r="G40" s="133">
        <v>52</v>
      </c>
      <c r="H40" s="133" t="s">
        <v>132</v>
      </c>
      <c r="I40" s="132" t="str">
        <f>VLOOKUP(B40,ИСХОДНИК!A:P,15,FALSE())</f>
        <v>U6 PL40R</v>
      </c>
      <c r="J40" s="136">
        <f>VLOOKUP(B40,ИСХОДНИК!A:P,13,FALSE())</f>
        <v>480</v>
      </c>
      <c r="K40" s="136">
        <f>VLOOKUP(B40,ИСХОДНИК!A:P,14,FALSE())</f>
        <v>576</v>
      </c>
      <c r="L40" s="328" t="str">
        <f>IF(VLOOKUP(B40,ИСХОДНИК!A:R,18,FALSE())=1,ИСХОДНИК!$T$2,IF(VLOOKUP(B40,ИСХОДНИК!A:R,18,FALSE())=2,ИСХОДНИК!$T$4,IF(VLOOKUP(B40,ИСХОДНИК!A:R,18,FALSE())=3,ИСХОДНИК!$T$5)))</f>
        <v>○</v>
      </c>
    </row>
    <row r="41" spans="2:12" ht="21.75" customHeight="1">
      <c r="B41" s="129" t="s">
        <v>1263</v>
      </c>
      <c r="C41" s="160" t="str">
        <f>VLOOKUP(B41,ИСХОДНИК!A:P,5,FALSE())</f>
        <v>SCA 100 G ANG PN 52</v>
      </c>
      <c r="D41" s="161" t="str">
        <f>VLOOKUP(B41,ИСХОДНИК!A:P,11,FALSE())</f>
        <v>Под сварку встык GOST</v>
      </c>
      <c r="E41" s="162">
        <f>VLOOKUP(B41,ИСХОДНИК!A:P,7,FALSE())</f>
        <v>100</v>
      </c>
      <c r="F41" s="133" t="str">
        <f>VLOOKUP(B41,ИСХОДНИК!A:P,10,FALSE())</f>
        <v>R717, R744 и фреоны</v>
      </c>
      <c r="G41" s="133">
        <v>52</v>
      </c>
      <c r="H41" s="133" t="s">
        <v>132</v>
      </c>
      <c r="I41" s="132" t="str">
        <f>VLOOKUP(B41,ИСХОДНИК!A:P,15,FALSE())</f>
        <v>U6 PL40R</v>
      </c>
      <c r="J41" s="136">
        <f>VLOOKUP(B41,ИСХОДНИК!A:P,13,FALSE())</f>
        <v>480</v>
      </c>
      <c r="K41" s="136">
        <f>VLOOKUP(B41,ИСХОДНИК!A:P,14,FALSE())</f>
        <v>576</v>
      </c>
      <c r="L41" s="328" t="str">
        <f>IF(VLOOKUP(B41,ИСХОДНИК!A:R,18,FALSE())=1,ИСХОДНИК!$T$2,IF(VLOOKUP(B41,ИСХОДНИК!A:R,18,FALSE())=2,ИСХОДНИК!$T$4,IF(VLOOKUP(B41,ИСХОДНИК!A:R,18,FALSE())=3,ИСХОДНИК!$T$5)))</f>
        <v>○</v>
      </c>
    </row>
    <row r="42" spans="2:12" ht="21.75" customHeight="1">
      <c r="B42" s="129" t="s">
        <v>142</v>
      </c>
      <c r="C42" s="160" t="str">
        <f>VLOOKUP(B42,ИСХОДНИК!A:P,5,FALSE())</f>
        <v>SCA 100 D ANG PN 40</v>
      </c>
      <c r="D42" s="161" t="str">
        <f>VLOOKUP(B42,ИСХОДНИК!A:P,11,FALSE())</f>
        <v>Под сварку встык DIN</v>
      </c>
      <c r="E42" s="162">
        <f>VLOOKUP(B42,ИСХОДНИК!A:P,7,FALSE())</f>
        <v>100</v>
      </c>
      <c r="F42" s="133" t="str">
        <f>VLOOKUP(B42,ИСХОДНИК!A:P,10,FALSE())</f>
        <v>R717, R744 и фреоны</v>
      </c>
      <c r="G42" s="133">
        <v>52</v>
      </c>
      <c r="H42" s="133" t="s">
        <v>132</v>
      </c>
      <c r="I42" s="132" t="str">
        <f>VLOOKUP(B42,ИСХОДНИК!A:P,15,FALSE())</f>
        <v>U6 PL40R</v>
      </c>
      <c r="J42" s="136">
        <f>VLOOKUP(B42,ИСХОДНИК!A:P,13,FALSE())</f>
        <v>420</v>
      </c>
      <c r="K42" s="136">
        <f>VLOOKUP(B42,ИСХОДНИК!A:P,14,FALSE())</f>
        <v>504</v>
      </c>
      <c r="L42" s="328" t="str">
        <f>IF(VLOOKUP(B42,ИСХОДНИК!A:R,18,FALSE())=1,ИСХОДНИК!$T$2,IF(VLOOKUP(B42,ИСХОДНИК!A:R,18,FALSE())=2,ИСХОДНИК!$T$4,IF(VLOOKUP(B42,ИСХОДНИК!A:R,18,FALSE())=3,ИСХОДНИК!$T$5)))</f>
        <v>○</v>
      </c>
    </row>
    <row r="43" spans="2:12" ht="21.75" customHeight="1">
      <c r="B43" s="129" t="s">
        <v>1257</v>
      </c>
      <c r="C43" s="160" t="str">
        <f>VLOOKUP(B43,ИСХОДНИК!A:P,5,FALSE())</f>
        <v>SCA 100 G ANG PN 40</v>
      </c>
      <c r="D43" s="161" t="str">
        <f>VLOOKUP(B43,ИСХОДНИК!A:P,11,FALSE())</f>
        <v>Под сварку встык GOST</v>
      </c>
      <c r="E43" s="162">
        <f>VLOOKUP(B43,ИСХОДНИК!A:P,7,FALSE())</f>
        <v>100</v>
      </c>
      <c r="F43" s="133" t="str">
        <f>VLOOKUP(B43,ИСХОДНИК!A:P,10,FALSE())</f>
        <v>R717, R744 и фреоны</v>
      </c>
      <c r="G43" s="133">
        <v>52</v>
      </c>
      <c r="H43" s="133" t="s">
        <v>132</v>
      </c>
      <c r="I43" s="132" t="str">
        <f>VLOOKUP(B43,ИСХОДНИК!A:P,15,FALSE())</f>
        <v>U6 PL40R</v>
      </c>
      <c r="J43" s="136">
        <f>VLOOKUP(B43,ИСХОДНИК!A:P,13,FALSE())</f>
        <v>420</v>
      </c>
      <c r="K43" s="136">
        <f>VLOOKUP(B43,ИСХОДНИК!A:P,14,FALSE())</f>
        <v>504</v>
      </c>
      <c r="L43" s="328" t="str">
        <f>IF(VLOOKUP(B43,ИСХОДНИК!A:R,18,FALSE())=1,ИСХОДНИК!$T$2,IF(VLOOKUP(B43,ИСХОДНИК!A:R,18,FALSE())=2,ИСХОДНИК!$T$4,IF(VLOOKUP(B43,ИСХОДНИК!A:R,18,FALSE())=3,ИСХОДНИК!$T$5)))</f>
        <v>○</v>
      </c>
    </row>
    <row r="44" spans="2:12" ht="21.75" customHeight="1">
      <c r="B44" s="129" t="s">
        <v>140</v>
      </c>
      <c r="C44" s="160" t="str">
        <f>VLOOKUP(B44,ИСХОДНИК!A:P,5,FALSE())</f>
        <v>SCA 125 D ANG PN 52</v>
      </c>
      <c r="D44" s="161" t="str">
        <f>VLOOKUP(B44,ИСХОДНИК!A:P,11,FALSE())</f>
        <v>Под сварку встык DIN</v>
      </c>
      <c r="E44" s="162">
        <f>VLOOKUP(B44,ИСХОДНИК!A:P,7,FALSE())</f>
        <v>125</v>
      </c>
      <c r="F44" s="133" t="str">
        <f>VLOOKUP(B44,ИСХОДНИК!A:P,10,FALSE())</f>
        <v>R717, R744 и фреоны</v>
      </c>
      <c r="G44" s="133">
        <v>52</v>
      </c>
      <c r="H44" s="133" t="s">
        <v>132</v>
      </c>
      <c r="I44" s="132" t="str">
        <f>VLOOKUP(B44,ИСХОДНИК!A:P,15,FALSE())</f>
        <v>U6 PL40R</v>
      </c>
      <c r="J44" s="136">
        <f>VLOOKUP(B44,ИСХОДНИК!A:P,13,FALSE())</f>
        <v>990</v>
      </c>
      <c r="K44" s="136">
        <f>VLOOKUP(B44,ИСХОДНИК!A:P,14,FALSE())</f>
        <v>1188</v>
      </c>
      <c r="L44" s="328" t="str">
        <f>IF(VLOOKUP(B44,ИСХОДНИК!A:R,18,FALSE())=1,ИСХОДНИК!$T$2,IF(VLOOKUP(B44,ИСХОДНИК!A:R,18,FALSE())=2,ИСХОДНИК!$T$4,IF(VLOOKUP(B44,ИСХОДНИК!A:R,18,FALSE())=3,ИСХОДНИК!$T$5)))</f>
        <v>○</v>
      </c>
    </row>
    <row r="45" spans="2:12" ht="21.75" customHeight="1">
      <c r="B45" s="129" t="s">
        <v>1265</v>
      </c>
      <c r="C45" s="160" t="str">
        <f>VLOOKUP(B45,ИСХОДНИК!A:P,5,FALSE())</f>
        <v>SCA 125 G ANG PN 52</v>
      </c>
      <c r="D45" s="161" t="str">
        <f>VLOOKUP(B45,ИСХОДНИК!A:P,11,FALSE())</f>
        <v>Под сварку встык GOST</v>
      </c>
      <c r="E45" s="162">
        <f>VLOOKUP(B45,ИСХОДНИК!A:P,7,FALSE())</f>
        <v>125</v>
      </c>
      <c r="F45" s="133" t="str">
        <f>VLOOKUP(B45,ИСХОДНИК!A:P,10,FALSE())</f>
        <v>R717, R744 и фреоны</v>
      </c>
      <c r="G45" s="133">
        <v>52</v>
      </c>
      <c r="H45" s="133" t="s">
        <v>132</v>
      </c>
      <c r="I45" s="132" t="str">
        <f>VLOOKUP(B45,ИСХОДНИК!A:P,15,FALSE())</f>
        <v>U6 PL40R</v>
      </c>
      <c r="J45" s="136">
        <f>VLOOKUP(B45,ИСХОДНИК!A:P,13,FALSE())</f>
        <v>990</v>
      </c>
      <c r="K45" s="136">
        <f>VLOOKUP(B45,ИСХОДНИК!A:P,14,FALSE())</f>
        <v>1188</v>
      </c>
      <c r="L45" s="328" t="str">
        <f>IF(VLOOKUP(B45,ИСХОДНИК!A:R,18,FALSE())=1,ИСХОДНИК!$T$2,IF(VLOOKUP(B45,ИСХОДНИК!A:R,18,FALSE())=2,ИСХОДНИК!$T$4,IF(VLOOKUP(B45,ИСХОДНИК!A:R,18,FALSE())=3,ИСХОДНИК!$T$5)))</f>
        <v>○</v>
      </c>
    </row>
    <row r="46" spans="2:12" ht="21.75" customHeight="1">
      <c r="B46" s="129" t="s">
        <v>143</v>
      </c>
      <c r="C46" s="160" t="str">
        <f>VLOOKUP(B46,ИСХОДНИК!A:P,5,FALSE())</f>
        <v>SCA 125 D ANG PN 40</v>
      </c>
      <c r="D46" s="161" t="str">
        <f>VLOOKUP(B46,ИСХОДНИК!A:P,11,FALSE())</f>
        <v>Под сварку встык DIN</v>
      </c>
      <c r="E46" s="162">
        <f>VLOOKUP(B46,ИСХОДНИК!A:P,7,FALSE())</f>
        <v>125</v>
      </c>
      <c r="F46" s="133" t="str">
        <f>VLOOKUP(B46,ИСХОДНИК!A:P,10,FALSE())</f>
        <v>R717, R744 и фреоны</v>
      </c>
      <c r="G46" s="133">
        <v>52</v>
      </c>
      <c r="H46" s="133" t="s">
        <v>132</v>
      </c>
      <c r="I46" s="132" t="str">
        <f>VLOOKUP(B46,ИСХОДНИК!A:P,15,FALSE())</f>
        <v>U6 PL40R</v>
      </c>
      <c r="J46" s="136">
        <f>VLOOKUP(B46,ИСХОДНИК!A:P,13,FALSE())</f>
        <v>830</v>
      </c>
      <c r="K46" s="136">
        <f>VLOOKUP(B46,ИСХОДНИК!A:P,14,FALSE())</f>
        <v>996</v>
      </c>
      <c r="L46" s="328" t="str">
        <f>IF(VLOOKUP(B46,ИСХОДНИК!A:R,18,FALSE())=1,ИСХОДНИК!$T$2,IF(VLOOKUP(B46,ИСХОДНИК!A:R,18,FALSE())=2,ИСХОДНИК!$T$4,IF(VLOOKUP(B46,ИСХОДНИК!A:R,18,FALSE())=3,ИСХОДНИК!$T$5)))</f>
        <v>○</v>
      </c>
    </row>
    <row r="47" spans="2:12" ht="21.75" customHeight="1">
      <c r="B47" s="129" t="s">
        <v>1259</v>
      </c>
      <c r="C47" s="160" t="str">
        <f>VLOOKUP(B47,ИСХОДНИК!A:P,5,FALSE())</f>
        <v>SCA 125 G ANG PN 40</v>
      </c>
      <c r="D47" s="161" t="str">
        <f>VLOOKUP(B47,ИСХОДНИК!A:P,11,FALSE())</f>
        <v>Под сварку встык GOST</v>
      </c>
      <c r="E47" s="162">
        <f>VLOOKUP(B47,ИСХОДНИК!A:P,7,FALSE())</f>
        <v>125</v>
      </c>
      <c r="F47" s="133" t="str">
        <f>VLOOKUP(B47,ИСХОДНИК!A:P,10,FALSE())</f>
        <v>R717, R744 и фреоны</v>
      </c>
      <c r="G47" s="133">
        <v>52</v>
      </c>
      <c r="H47" s="133" t="s">
        <v>132</v>
      </c>
      <c r="I47" s="132" t="str">
        <f>VLOOKUP(B47,ИСХОДНИК!A:P,15,FALSE())</f>
        <v>U6 PL40R</v>
      </c>
      <c r="J47" s="136">
        <f>VLOOKUP(B47,ИСХОДНИК!A:P,13,FALSE())</f>
        <v>830</v>
      </c>
      <c r="K47" s="136">
        <f>VLOOKUP(B47,ИСХОДНИК!A:P,14,FALSE())</f>
        <v>996</v>
      </c>
      <c r="L47" s="328" t="str">
        <f>IF(VLOOKUP(B47,ИСХОДНИК!A:R,18,FALSE())=1,ИСХОДНИК!$T$2,IF(VLOOKUP(B47,ИСХОДНИК!A:R,18,FALSE())=2,ИСХОДНИК!$T$4,IF(VLOOKUP(B47,ИСХОДНИК!A:R,18,FALSE())=3,ИСХОДНИК!$T$5)))</f>
        <v>○</v>
      </c>
    </row>
    <row r="48" spans="2:12" ht="21.75" customHeight="1">
      <c r="B48" s="129" t="s">
        <v>141</v>
      </c>
      <c r="C48" s="160" t="str">
        <f>VLOOKUP(B48,ИСХОДНИК!A:P,5,FALSE())</f>
        <v>SCA 150 D ANG PN 52</v>
      </c>
      <c r="D48" s="161" t="str">
        <f>VLOOKUP(B48,ИСХОДНИК!A:P,11,FALSE())</f>
        <v>Под сварку встык DIN</v>
      </c>
      <c r="E48" s="162">
        <f>VLOOKUP(B48,ИСХОДНИК!A:P,7,FALSE())</f>
        <v>150</v>
      </c>
      <c r="F48" s="133" t="str">
        <f>VLOOKUP(B48,ИСХОДНИК!A:P,10,FALSE())</f>
        <v>R717, R744 и фреоны</v>
      </c>
      <c r="G48" s="133">
        <v>52</v>
      </c>
      <c r="H48" s="133" t="s">
        <v>132</v>
      </c>
      <c r="I48" s="132" t="str">
        <f>VLOOKUP(B48,ИСХОДНИК!A:P,15,FALSE())</f>
        <v>U6 PL40R</v>
      </c>
      <c r="J48" s="136">
        <f>VLOOKUP(B48,ИСХОДНИК!A:P,13,FALSE())</f>
        <v>1400</v>
      </c>
      <c r="K48" s="136">
        <f>VLOOKUP(B48,ИСХОДНИК!A:P,14,FALSE())</f>
        <v>1680</v>
      </c>
      <c r="L48" s="328" t="str">
        <f>IF(VLOOKUP(B48,ИСХОДНИК!A:R,18,FALSE())=1,ИСХОДНИК!$T$2,IF(VLOOKUP(B48,ИСХОДНИК!A:R,18,FALSE())=2,ИСХОДНИК!$T$4,IF(VLOOKUP(B48,ИСХОДНИК!A:R,18,FALSE())=3,ИСХОДНИК!$T$5)))</f>
        <v>○</v>
      </c>
    </row>
    <row r="49" spans="2:13" ht="21.75" customHeight="1">
      <c r="B49" s="129" t="s">
        <v>1267</v>
      </c>
      <c r="C49" s="160" t="str">
        <f>VLOOKUP(B49,ИСХОДНИК!A:P,5,FALSE())</f>
        <v>SCA 150 G ANG PN 52</v>
      </c>
      <c r="D49" s="161" t="str">
        <f>VLOOKUP(B49,ИСХОДНИК!A:P,11,FALSE())</f>
        <v>Под сварку встык GOST</v>
      </c>
      <c r="E49" s="162">
        <f>VLOOKUP(B49,ИСХОДНИК!A:P,7,FALSE())</f>
        <v>150</v>
      </c>
      <c r="F49" s="133" t="str">
        <f>VLOOKUP(B49,ИСХОДНИК!A:P,10,FALSE())</f>
        <v>R717, R744 и фреоны</v>
      </c>
      <c r="G49" s="133">
        <v>52</v>
      </c>
      <c r="H49" s="133" t="s">
        <v>132</v>
      </c>
      <c r="I49" s="132" t="str">
        <f>VLOOKUP(B49,ИСХОДНИК!A:P,15,FALSE())</f>
        <v>U6 PL40R</v>
      </c>
      <c r="J49" s="136">
        <f>VLOOKUP(B49,ИСХОДНИК!A:P,13,FALSE())</f>
        <v>1400</v>
      </c>
      <c r="K49" s="136">
        <f>VLOOKUP(B49,ИСХОДНИК!A:P,14,FALSE())</f>
        <v>1680</v>
      </c>
      <c r="L49" s="328" t="str">
        <f>IF(VLOOKUP(B49,ИСХОДНИК!A:R,18,FALSE())=1,ИСХОДНИК!$T$2,IF(VLOOKUP(B49,ИСХОДНИК!A:R,18,FALSE())=2,ИСХОДНИК!$T$4,IF(VLOOKUP(B49,ИСХОДНИК!A:R,18,FALSE())=3,ИСХОДНИК!$T$5)))</f>
        <v>○</v>
      </c>
    </row>
    <row r="50" spans="2:13" ht="21.75" customHeight="1">
      <c r="B50" s="129" t="s">
        <v>144</v>
      </c>
      <c r="C50" s="160" t="str">
        <f>VLOOKUP(B50,ИСХОДНИК!A:P,5,FALSE())</f>
        <v>SCA 150 D ANG PN 40</v>
      </c>
      <c r="D50" s="161" t="str">
        <f>VLOOKUP(B50,ИСХОДНИК!A:P,11,FALSE())</f>
        <v>Под сварку встык DIN</v>
      </c>
      <c r="E50" s="162">
        <f>VLOOKUP(B50,ИСХОДНИК!A:P,7,FALSE())</f>
        <v>150</v>
      </c>
      <c r="F50" s="133" t="str">
        <f>VLOOKUP(B50,ИСХОДНИК!A:P,10,FALSE())</f>
        <v>R717, R744 и фреоны</v>
      </c>
      <c r="G50" s="133">
        <v>52</v>
      </c>
      <c r="H50" s="133" t="s">
        <v>132</v>
      </c>
      <c r="I50" s="132" t="str">
        <f>VLOOKUP(B50,ИСХОДНИК!A:P,15,FALSE())</f>
        <v>U6 PL40R</v>
      </c>
      <c r="J50" s="136">
        <f>VLOOKUP(B50,ИСХОДНИК!A:P,13,FALSE())</f>
        <v>1200</v>
      </c>
      <c r="K50" s="136">
        <f>VLOOKUP(B50,ИСХОДНИК!A:P,14,FALSE())</f>
        <v>1440</v>
      </c>
      <c r="L50" s="328" t="str">
        <f>IF(VLOOKUP(B50,ИСХОДНИК!A:R,18,FALSE())=1,ИСХОДНИК!$T$2,IF(VLOOKUP(B50,ИСХОДНИК!A:R,18,FALSE())=2,ИСХОДНИК!$T$4,IF(VLOOKUP(B50,ИСХОДНИК!A:R,18,FALSE())=3,ИСХОДНИК!$T$5)))</f>
        <v>○</v>
      </c>
    </row>
    <row r="51" spans="2:13" ht="21.75" customHeight="1">
      <c r="B51" s="129" t="s">
        <v>1261</v>
      </c>
      <c r="C51" s="160" t="str">
        <f>VLOOKUP(B51,ИСХОДНИК!A:P,5,FALSE())</f>
        <v>SCA 150 G ANG PN 40</v>
      </c>
      <c r="D51" s="161" t="str">
        <f>VLOOKUP(B51,ИСХОДНИК!A:P,11,FALSE())</f>
        <v>Под сварку встык GOST</v>
      </c>
      <c r="E51" s="162">
        <f>VLOOKUP(B51,ИСХОДНИК!A:P,7,FALSE())</f>
        <v>150</v>
      </c>
      <c r="F51" s="133" t="str">
        <f>VLOOKUP(B51,ИСХОДНИК!A:P,10,FALSE())</f>
        <v>R717, R744 и фреоны</v>
      </c>
      <c r="G51" s="133">
        <v>52</v>
      </c>
      <c r="H51" s="133" t="s">
        <v>132</v>
      </c>
      <c r="I51" s="132" t="str">
        <f>VLOOKUP(B51,ИСХОДНИК!A:P,15,FALSE())</f>
        <v>U6 PL40R</v>
      </c>
      <c r="J51" s="136">
        <f>VLOOKUP(B51,ИСХОДНИК!A:P,13,FALSE())</f>
        <v>1200</v>
      </c>
      <c r="K51" s="136">
        <f>VLOOKUP(B51,ИСХОДНИК!A:P,14,FALSE())</f>
        <v>1440</v>
      </c>
      <c r="L51" s="328" t="str">
        <f>IF(VLOOKUP(B51,ИСХОДНИК!A:R,18,FALSE())=1,ИСХОДНИК!$T$2,IF(VLOOKUP(B51,ИСХОДНИК!A:R,18,FALSE())=2,ИСХОДНИК!$T$4,IF(VLOOKUP(B51,ИСХОДНИК!A:R,18,FALSE())=3,ИСХОДНИК!$T$5)))</f>
        <v>○</v>
      </c>
    </row>
    <row r="54" spans="2:13">
      <c r="B54" s="428" t="s">
        <v>762</v>
      </c>
      <c r="C54" s="428"/>
      <c r="D54" s="428"/>
      <c r="E54" s="428"/>
      <c r="F54" s="428"/>
      <c r="G54" s="428"/>
      <c r="H54" s="428"/>
      <c r="I54" s="428"/>
      <c r="J54" s="428"/>
      <c r="K54" s="428"/>
      <c r="L54" s="428"/>
      <c r="M54" s="428"/>
    </row>
    <row r="55" spans="2:13">
      <c r="B55" s="258"/>
      <c r="C55" s="226"/>
      <c r="D55" s="225"/>
      <c r="E55" s="227"/>
      <c r="F55" s="225"/>
      <c r="G55" s="226"/>
      <c r="H55" s="227"/>
      <c r="I55" s="225"/>
      <c r="J55" s="226"/>
      <c r="K55" s="226"/>
      <c r="L55" s="227"/>
      <c r="M55" s="153"/>
    </row>
    <row r="56" spans="2:13">
      <c r="B56" s="365"/>
      <c r="C56" s="153"/>
      <c r="D56" s="228"/>
      <c r="E56" s="156"/>
      <c r="F56" s="228"/>
      <c r="G56" s="153"/>
      <c r="H56" s="156"/>
      <c r="I56" s="228"/>
      <c r="J56" s="153"/>
      <c r="K56" s="153"/>
      <c r="L56" s="156"/>
      <c r="M56" s="153"/>
    </row>
    <row r="57" spans="2:13">
      <c r="B57" s="365"/>
      <c r="C57" s="153"/>
      <c r="D57" s="228"/>
      <c r="E57" s="156"/>
      <c r="F57" s="228"/>
      <c r="G57" s="153"/>
      <c r="H57" s="156"/>
      <c r="I57" s="228"/>
      <c r="J57" s="153"/>
      <c r="K57" s="153"/>
      <c r="L57" s="156"/>
      <c r="M57" s="153"/>
    </row>
    <row r="58" spans="2:13">
      <c r="B58" s="365"/>
      <c r="C58" s="153"/>
      <c r="D58" s="228"/>
      <c r="E58" s="156"/>
      <c r="F58" s="228"/>
      <c r="G58" s="153"/>
      <c r="H58" s="156"/>
      <c r="I58" s="228"/>
      <c r="J58" s="153"/>
      <c r="K58" s="153"/>
      <c r="L58" s="156"/>
      <c r="M58" s="153"/>
    </row>
    <row r="59" spans="2:13">
      <c r="B59" s="365"/>
      <c r="C59" s="153"/>
      <c r="D59" s="228"/>
      <c r="E59" s="156"/>
      <c r="F59" s="228"/>
      <c r="G59" s="153"/>
      <c r="H59" s="156"/>
      <c r="I59" s="228"/>
      <c r="J59" s="153"/>
      <c r="K59" s="153"/>
      <c r="L59" s="156"/>
      <c r="M59" s="153"/>
    </row>
    <row r="60" spans="2:13">
      <c r="B60" s="365"/>
      <c r="C60" s="153"/>
      <c r="D60" s="228"/>
      <c r="E60" s="156"/>
      <c r="F60" s="228"/>
      <c r="G60" s="153"/>
      <c r="H60" s="156"/>
      <c r="I60" s="228"/>
      <c r="J60" s="153"/>
      <c r="K60" s="153"/>
      <c r="L60" s="156"/>
      <c r="M60" s="153"/>
    </row>
    <row r="61" spans="2:13">
      <c r="B61" s="365"/>
      <c r="C61" s="153"/>
      <c r="D61" s="228"/>
      <c r="E61" s="156"/>
      <c r="F61" s="228"/>
      <c r="G61" s="153"/>
      <c r="H61" s="156"/>
      <c r="I61" s="228"/>
      <c r="J61" s="153"/>
      <c r="K61" s="153"/>
      <c r="L61" s="156"/>
      <c r="M61" s="153"/>
    </row>
    <row r="62" spans="2:13">
      <c r="B62" s="365"/>
      <c r="C62" s="153"/>
      <c r="D62" s="228"/>
      <c r="E62" s="156"/>
      <c r="F62" s="228"/>
      <c r="G62" s="153"/>
      <c r="H62" s="156"/>
      <c r="I62" s="228"/>
      <c r="J62" s="153"/>
      <c r="K62" s="153"/>
      <c r="L62" s="156"/>
      <c r="M62" s="153"/>
    </row>
    <row r="63" spans="2:13">
      <c r="B63" s="365"/>
      <c r="C63" s="153"/>
      <c r="D63" s="228"/>
      <c r="E63" s="156"/>
      <c r="F63" s="228"/>
      <c r="G63" s="153"/>
      <c r="H63" s="156"/>
      <c r="I63" s="228"/>
      <c r="J63" s="153"/>
      <c r="K63" s="153"/>
      <c r="L63" s="156"/>
      <c r="M63" s="153"/>
    </row>
    <row r="64" spans="2:13">
      <c r="B64" s="365"/>
      <c r="C64" s="153"/>
      <c r="D64" s="228"/>
      <c r="E64" s="156"/>
      <c r="F64" s="228"/>
      <c r="G64" s="153"/>
      <c r="H64" s="156"/>
      <c r="I64" s="228"/>
      <c r="J64" s="153"/>
      <c r="K64" s="153"/>
      <c r="L64" s="156"/>
      <c r="M64" s="153"/>
    </row>
    <row r="65" spans="2:13">
      <c r="B65" s="365"/>
      <c r="C65" s="153"/>
      <c r="D65" s="228"/>
      <c r="E65" s="156"/>
      <c r="F65" s="228"/>
      <c r="G65" s="153"/>
      <c r="H65" s="156"/>
      <c r="I65" s="228"/>
      <c r="J65" s="153"/>
      <c r="K65" s="153"/>
      <c r="L65" s="156"/>
      <c r="M65" s="153"/>
    </row>
    <row r="66" spans="2:13">
      <c r="B66" s="365"/>
      <c r="C66" s="153"/>
      <c r="D66" s="228"/>
      <c r="E66" s="156"/>
      <c r="F66" s="228"/>
      <c r="G66" s="153"/>
      <c r="H66" s="156"/>
      <c r="I66" s="228"/>
      <c r="J66" s="153"/>
      <c r="K66" s="153"/>
      <c r="L66" s="156"/>
      <c r="M66" s="153"/>
    </row>
    <row r="67" spans="2:13">
      <c r="B67" s="365"/>
      <c r="C67" s="153"/>
      <c r="D67" s="228"/>
      <c r="E67" s="156"/>
      <c r="F67" s="228"/>
      <c r="G67" s="153"/>
      <c r="H67" s="156"/>
      <c r="I67" s="228"/>
      <c r="J67" s="153"/>
      <c r="K67" s="153"/>
      <c r="L67" s="156"/>
      <c r="M67" s="153"/>
    </row>
    <row r="68" spans="2:13">
      <c r="B68" s="365"/>
      <c r="C68" s="153"/>
      <c r="D68" s="228"/>
      <c r="E68" s="156"/>
      <c r="F68" s="228"/>
      <c r="G68" s="153"/>
      <c r="H68" s="156"/>
      <c r="I68" s="228"/>
      <c r="J68" s="153"/>
      <c r="K68" s="153"/>
      <c r="L68" s="156"/>
      <c r="M68" s="153"/>
    </row>
    <row r="69" spans="2:13">
      <c r="B69" s="259"/>
      <c r="C69" s="214"/>
      <c r="D69" s="229"/>
      <c r="E69" s="215"/>
      <c r="F69" s="229"/>
      <c r="G69" s="214"/>
      <c r="H69" s="215"/>
      <c r="I69" s="229"/>
      <c r="J69" s="214"/>
      <c r="K69" s="214"/>
      <c r="L69" s="215"/>
      <c r="M69" s="153"/>
    </row>
    <row r="70" spans="2:13" ht="40.5">
      <c r="B70" s="301" t="s">
        <v>714</v>
      </c>
      <c r="C70" s="442" t="s">
        <v>1523</v>
      </c>
      <c r="D70" s="454"/>
      <c r="E70" s="454"/>
      <c r="F70" s="454"/>
      <c r="G70" s="440"/>
      <c r="H70" s="344" t="s">
        <v>761</v>
      </c>
      <c r="I70" s="301" t="s">
        <v>18</v>
      </c>
      <c r="J70" s="401" t="s">
        <v>19</v>
      </c>
      <c r="K70" s="401" t="s">
        <v>20</v>
      </c>
      <c r="L70" s="302" t="s">
        <v>21</v>
      </c>
    </row>
    <row r="71" spans="2:13" ht="18" customHeight="1">
      <c r="B71" s="129" t="s">
        <v>734</v>
      </c>
      <c r="C71" s="418" t="str">
        <f>VLOOKUP(B71,ИСХОДНИК!A:P,3,FALSE())</f>
        <v>Универсальная прокладка DN 15-25. Мультипак 10 шт.</v>
      </c>
      <c r="D71" s="419"/>
      <c r="E71" s="419"/>
      <c r="F71" s="419"/>
      <c r="G71" s="420"/>
      <c r="H71" s="132">
        <v>7</v>
      </c>
      <c r="I71" s="132" t="str">
        <f>VLOOKUP(B71,ИСХОДНИК!A:P,15,FALSE())</f>
        <v>U6 PL40R</v>
      </c>
      <c r="J71" s="136">
        <f>VLOOKUP(B71,ИСХОДНИК!A:P,13,FALSE())</f>
        <v>12</v>
      </c>
      <c r="K71" s="136">
        <f>VLOOKUP(B71,ИСХОДНИК!A:P,14,FALSE())</f>
        <v>14.399999999999999</v>
      </c>
      <c r="L71" s="137" t="str">
        <f>IF(VLOOKUP(B71,ИСХОДНИК!A:R,18,FALSE())=1,ИСХОДНИК!$T$2,IF(VLOOKUP(B71,ИСХОДНИК!A:R,18,FALSE())=2,ИСХОДНИК!$T$4,IF(VLOOKUP(B71,ИСХОДНИК!A:R,18,FALSE())=3,ИСХОДНИК!$T$5)))</f>
        <v>◑</v>
      </c>
    </row>
    <row r="72" spans="2:13" ht="18" customHeight="1">
      <c r="B72" s="129" t="s">
        <v>736</v>
      </c>
      <c r="C72" s="418" t="str">
        <f>VLOOKUP(B72,ИСХОДНИК!A:P,3,FALSE())</f>
        <v>Универсальная прокладка DN 32-40. Мультипак 10 шт.</v>
      </c>
      <c r="D72" s="419"/>
      <c r="E72" s="419"/>
      <c r="F72" s="419"/>
      <c r="G72" s="420"/>
      <c r="H72" s="132">
        <v>7</v>
      </c>
      <c r="I72" s="132" t="str">
        <f>VLOOKUP(B72,ИСХОДНИК!A:P,15,FALSE())</f>
        <v>U6 PL40R</v>
      </c>
      <c r="J72" s="136">
        <f>VLOOKUP(B72,ИСХОДНИК!A:P,13,FALSE())</f>
        <v>15</v>
      </c>
      <c r="K72" s="136">
        <f>VLOOKUP(B72,ИСХОДНИК!A:P,14,FALSE())</f>
        <v>18</v>
      </c>
      <c r="L72" s="137" t="str">
        <f>IF(VLOOKUP(B72,ИСХОДНИК!A:R,18,FALSE())=1,ИСХОДНИК!$T$2,IF(VLOOKUP(B72,ИСХОДНИК!A:R,18,FALSE())=2,ИСХОДНИК!$T$4,IF(VLOOKUP(B72,ИСХОДНИК!A:R,18,FALSE())=3,ИСХОДНИК!$T$5)))</f>
        <v>◑</v>
      </c>
    </row>
    <row r="73" spans="2:13" ht="18" customHeight="1">
      <c r="B73" s="129" t="s">
        <v>737</v>
      </c>
      <c r="C73" s="418" t="str">
        <f>VLOOKUP(B73,ИСХОДНИК!A:P,3,FALSE())</f>
        <v>Универсальная прокладка DN 50. Мультипак 10 шт.</v>
      </c>
      <c r="D73" s="419"/>
      <c r="E73" s="419"/>
      <c r="F73" s="419"/>
      <c r="G73" s="420"/>
      <c r="H73" s="132">
        <v>7</v>
      </c>
      <c r="I73" s="132" t="str">
        <f>VLOOKUP(B73,ИСХОДНИК!A:P,15,FALSE())</f>
        <v>U6 PL40R</v>
      </c>
      <c r="J73" s="136">
        <f>VLOOKUP(B73,ИСХОДНИК!A:P,13,FALSE())</f>
        <v>24</v>
      </c>
      <c r="K73" s="136">
        <f>VLOOKUP(B73,ИСХОДНИК!A:P,14,FALSE())</f>
        <v>28.799999999999997</v>
      </c>
      <c r="L73" s="137" t="str">
        <f>IF(VLOOKUP(B73,ИСХОДНИК!A:R,18,FALSE())=1,ИСХОДНИК!$T$2,IF(VLOOKUP(B73,ИСХОДНИК!A:R,18,FALSE())=2,ИСХОДНИК!$T$4,IF(VLOOKUP(B73,ИСХОДНИК!A:R,18,FALSE())=3,ИСХОДНИК!$T$5)))</f>
        <v>◑</v>
      </c>
    </row>
    <row r="74" spans="2:13" ht="18" customHeight="1">
      <c r="B74" s="129" t="s">
        <v>738</v>
      </c>
      <c r="C74" s="418" t="str">
        <f>VLOOKUP(B74,ИСХОДНИК!A:P,3,FALSE())</f>
        <v>Универсальная прокладка DN 65. Мультипак 10 шт.</v>
      </c>
      <c r="D74" s="419"/>
      <c r="E74" s="419"/>
      <c r="F74" s="419"/>
      <c r="G74" s="420"/>
      <c r="H74" s="132">
        <v>7</v>
      </c>
      <c r="I74" s="132" t="str">
        <f>VLOOKUP(B74,ИСХОДНИК!A:P,15,FALSE())</f>
        <v>U6 PL40R</v>
      </c>
      <c r="J74" s="136">
        <f>VLOOKUP(B74,ИСХОДНИК!A:P,13,FALSE())</f>
        <v>30</v>
      </c>
      <c r="K74" s="136">
        <f>VLOOKUP(B74,ИСХОДНИК!A:P,14,FALSE())</f>
        <v>36</v>
      </c>
      <c r="L74" s="137" t="str">
        <f>IF(VLOOKUP(B74,ИСХОДНИК!A:R,18,FALSE())=1,ИСХОДНИК!$T$2,IF(VLOOKUP(B74,ИСХОДНИК!A:R,18,FALSE())=2,ИСХОДНИК!$T$4,IF(VLOOKUP(B74,ИСХОДНИК!A:R,18,FALSE())=3,ИСХОДНИК!$T$5)))</f>
        <v>◑</v>
      </c>
    </row>
    <row r="75" spans="2:13" ht="18" customHeight="1">
      <c r="B75" s="129" t="s">
        <v>739</v>
      </c>
      <c r="C75" s="418" t="str">
        <f>VLOOKUP(B75,ИСХОДНИК!A:P,3,FALSE())</f>
        <v>Универсальная прокладка DN 80. Мультипак 10 шт.</v>
      </c>
      <c r="D75" s="419"/>
      <c r="E75" s="419"/>
      <c r="F75" s="419"/>
      <c r="G75" s="420"/>
      <c r="H75" s="132">
        <v>7</v>
      </c>
      <c r="I75" s="132" t="str">
        <f>VLOOKUP(B75,ИСХОДНИК!A:P,15,FALSE())</f>
        <v>U6 PL40R</v>
      </c>
      <c r="J75" s="136">
        <f>VLOOKUP(B75,ИСХОДНИК!A:P,13,FALSE())</f>
        <v>45</v>
      </c>
      <c r="K75" s="136">
        <f>VLOOKUP(B75,ИСХОДНИК!A:P,14,FALSE())</f>
        <v>54</v>
      </c>
      <c r="L75" s="137" t="str">
        <f>IF(VLOOKUP(B75,ИСХОДНИК!A:R,18,FALSE())=1,ИСХОДНИК!$T$2,IF(VLOOKUP(B75,ИСХОДНИК!A:R,18,FALSE())=2,ИСХОДНИК!$T$4,IF(VLOOKUP(B75,ИСХОДНИК!A:R,18,FALSE())=3,ИСХОДНИК!$T$5)))</f>
        <v>◑</v>
      </c>
    </row>
    <row r="76" spans="2:13" ht="18" customHeight="1">
      <c r="B76" s="129" t="s">
        <v>740</v>
      </c>
      <c r="C76" s="418" t="str">
        <f>VLOOKUP(B76,ИСХОДНИК!A:P,3,FALSE())</f>
        <v>Универсальная прокладка DN 100. Мультипак 10 шт.</v>
      </c>
      <c r="D76" s="419"/>
      <c r="E76" s="419"/>
      <c r="F76" s="419"/>
      <c r="G76" s="420"/>
      <c r="H76" s="132">
        <v>7</v>
      </c>
      <c r="I76" s="132" t="str">
        <f>VLOOKUP(B76,ИСХОДНИК!A:P,15,FALSE())</f>
        <v>U6 PL40R</v>
      </c>
      <c r="J76" s="136">
        <f>VLOOKUP(B76,ИСХОДНИК!A:P,13,FALSE())</f>
        <v>60</v>
      </c>
      <c r="K76" s="136">
        <f>VLOOKUP(B76,ИСХОДНИК!A:P,14,FALSE())</f>
        <v>72</v>
      </c>
      <c r="L76" s="137" t="str">
        <f>IF(VLOOKUP(B76,ИСХОДНИК!A:R,18,FALSE())=1,ИСХОДНИК!$T$2,IF(VLOOKUP(B76,ИСХОДНИК!A:R,18,FALSE())=2,ИСХОДНИК!$T$4,IF(VLOOKUP(B76,ИСХОДНИК!A:R,18,FALSE())=3,ИСХОДНИК!$T$5)))</f>
        <v>◑</v>
      </c>
    </row>
    <row r="77" spans="2:13" ht="18" customHeight="1">
      <c r="B77" s="129" t="s">
        <v>741</v>
      </c>
      <c r="C77" s="418" t="str">
        <f>VLOOKUP(B77,ИСХОДНИК!A:P,3,FALSE())</f>
        <v>Универсальная прокладка DN 125. Мультипак 10 шт.</v>
      </c>
      <c r="D77" s="419"/>
      <c r="E77" s="419"/>
      <c r="F77" s="419"/>
      <c r="G77" s="420"/>
      <c r="H77" s="132">
        <v>7</v>
      </c>
      <c r="I77" s="132" t="str">
        <f>VLOOKUP(B77,ИСХОДНИК!A:P,15,FALSE())</f>
        <v>U6 PL40R</v>
      </c>
      <c r="J77" s="136">
        <f>VLOOKUP(B77,ИСХОДНИК!A:P,13,FALSE())</f>
        <v>105</v>
      </c>
      <c r="K77" s="136">
        <f>VLOOKUP(B77,ИСХОДНИК!A:P,14,FALSE())</f>
        <v>126</v>
      </c>
      <c r="L77" s="137" t="str">
        <f>IF(VLOOKUP(B77,ИСХОДНИК!A:R,18,FALSE())=1,ИСХОДНИК!$T$2,IF(VLOOKUP(B77,ИСХОДНИК!A:R,18,FALSE())=2,ИСХОДНИК!$T$4,IF(VLOOKUP(B77,ИСХОДНИК!A:R,18,FALSE())=3,ИСХОДНИК!$T$5)))</f>
        <v>◑</v>
      </c>
    </row>
    <row r="78" spans="2:13" ht="18" customHeight="1">
      <c r="B78" s="129" t="s">
        <v>742</v>
      </c>
      <c r="C78" s="418" t="str">
        <f>VLOOKUP(B78,ИСХОДНИК!A:P,3,FALSE())</f>
        <v>Универсальная прокладка DN 150. Мультипак 10 шт.</v>
      </c>
      <c r="D78" s="419"/>
      <c r="E78" s="419"/>
      <c r="F78" s="419"/>
      <c r="G78" s="420"/>
      <c r="H78" s="132">
        <v>7</v>
      </c>
      <c r="I78" s="132" t="str">
        <f>VLOOKUP(B78,ИСХОДНИК!A:P,15,FALSE())</f>
        <v>U6 PL40R</v>
      </c>
      <c r="J78" s="136">
        <f>VLOOKUP(B78,ИСХОДНИК!A:P,13,FALSE())</f>
        <v>159</v>
      </c>
      <c r="K78" s="136">
        <f>VLOOKUP(B78,ИСХОДНИК!A:P,14,FALSE())</f>
        <v>190.79999999999998</v>
      </c>
      <c r="L78" s="137" t="str">
        <f>IF(VLOOKUP(B78,ИСХОДНИК!A:R,18,FALSE())=1,ИСХОДНИК!$T$2,IF(VLOOKUP(B78,ИСХОДНИК!A:R,18,FALSE())=2,ИСХОДНИК!$T$4,IF(VLOOKUP(B78,ИСХОДНИК!A:R,18,FALSE())=3,ИСХОДНИК!$T$5)))</f>
        <v>◑</v>
      </c>
    </row>
    <row r="79" spans="2:13" ht="18" customHeight="1">
      <c r="B79" s="129" t="s">
        <v>743</v>
      </c>
      <c r="C79" s="418" t="str">
        <f>VLOOKUP(B79,ИСХОДНИК!A:P,3,FALSE())</f>
        <v>Универсальная прокладка DN 200. Мультипак 10 шт.</v>
      </c>
      <c r="D79" s="419"/>
      <c r="E79" s="419"/>
      <c r="F79" s="419"/>
      <c r="G79" s="420"/>
      <c r="H79" s="132">
        <v>7</v>
      </c>
      <c r="I79" s="132" t="str">
        <f>VLOOKUP(B79,ИСХОДНИК!A:P,15,FALSE())</f>
        <v>U6 PL40R</v>
      </c>
      <c r="J79" s="136">
        <f>VLOOKUP(B79,ИСХОДНИК!A:P,13,FALSE())</f>
        <v>235</v>
      </c>
      <c r="K79" s="136">
        <f>VLOOKUP(B79,ИСХОДНИК!A:P,14,FALSE())</f>
        <v>282</v>
      </c>
      <c r="L79" s="137" t="str">
        <f>IF(VLOOKUP(B79,ИСХОДНИК!A:R,18,FALSE())=1,ИСХОДНИК!$T$2,IF(VLOOKUP(B79,ИСХОДНИК!A:R,18,FALSE())=2,ИСХОДНИК!$T$4,IF(VLOOKUP(B79,ИСХОДНИК!A:R,18,FALSE())=3,ИСХОДНИК!$T$5)))</f>
        <v>◑</v>
      </c>
    </row>
    <row r="80" spans="2:13" ht="18" customHeight="1">
      <c r="B80" s="129" t="s">
        <v>744</v>
      </c>
      <c r="C80" s="418" t="str">
        <f>VLOOKUP(B80,ИСХОДНИК!A:P,3,FALSE())</f>
        <v>Универсальная прокладка DN 250. Мультипак 10 шт.</v>
      </c>
      <c r="D80" s="419"/>
      <c r="E80" s="419"/>
      <c r="F80" s="419"/>
      <c r="G80" s="420"/>
      <c r="H80" s="132">
        <v>7</v>
      </c>
      <c r="I80" s="132" t="str">
        <f>VLOOKUP(B80,ИСХОДНИК!A:P,15,FALSE())</f>
        <v>U6 PL40R</v>
      </c>
      <c r="J80" s="136">
        <f>VLOOKUP(B80,ИСХОДНИК!A:P,13,FALSE())</f>
        <v>350</v>
      </c>
      <c r="K80" s="136">
        <f>VLOOKUP(B80,ИСХОДНИК!A:P,14,FALSE())</f>
        <v>420</v>
      </c>
      <c r="L80" s="137" t="str">
        <f>IF(VLOOKUP(B80,ИСХОДНИК!A:R,18,FALSE())=1,ИСХОДНИК!$T$2,IF(VLOOKUP(B80,ИСХОДНИК!A:R,18,FALSE())=2,ИСХОДНИК!$T$4,IF(VLOOKUP(B80,ИСХОДНИК!A:R,18,FALSE())=3,ИСХОДНИК!$T$5)))</f>
        <v>◑</v>
      </c>
    </row>
    <row r="81" spans="2:12" ht="18" customHeight="1">
      <c r="B81" s="129" t="s">
        <v>745</v>
      </c>
      <c r="C81" s="418" t="str">
        <f>VLOOKUP(B81,ИСХОДНИК!A:P,3,FALSE())</f>
        <v>Универсальная прокладка DN 300. Мультипак 10 шт.</v>
      </c>
      <c r="D81" s="419"/>
      <c r="E81" s="419"/>
      <c r="F81" s="419"/>
      <c r="G81" s="420"/>
      <c r="H81" s="132">
        <v>7</v>
      </c>
      <c r="I81" s="132" t="str">
        <f>VLOOKUP(B81,ИСХОДНИК!A:P,15,FALSE())</f>
        <v>U6 PL40R</v>
      </c>
      <c r="J81" s="136">
        <f>VLOOKUP(B81,ИСХОДНИК!A:P,13,FALSE())</f>
        <v>470</v>
      </c>
      <c r="K81" s="136">
        <f>VLOOKUP(B81,ИСХОДНИК!A:P,14,FALSE())</f>
        <v>564</v>
      </c>
      <c r="L81" s="137" t="str">
        <f>IF(VLOOKUP(B81,ИСХОДНИК!A:R,18,FALSE())=1,ИСХОДНИК!$T$2,IF(VLOOKUP(B81,ИСХОДНИК!A:R,18,FALSE())=2,ИСХОДНИК!$T$4,IF(VLOOKUP(B81,ИСХОДНИК!A:R,18,FALSE())=3,ИСХОДНИК!$T$5)))</f>
        <v>◑</v>
      </c>
    </row>
    <row r="82" spans="2:12" ht="15" customHeight="1">
      <c r="B82" s="139"/>
      <c r="C82" s="140"/>
      <c r="D82" s="140"/>
      <c r="E82" s="140"/>
      <c r="F82" s="140"/>
      <c r="G82" s="140"/>
      <c r="H82" s="142"/>
      <c r="I82" s="142"/>
      <c r="J82" s="145"/>
      <c r="K82" s="145"/>
      <c r="L82" s="142"/>
    </row>
    <row r="83" spans="2:12" ht="18" customHeight="1">
      <c r="B83" s="129" t="s">
        <v>748</v>
      </c>
      <c r="C83" s="418" t="str">
        <f>VLOOKUP(B83,ИСХОДНИК!A:P,3,FALSE())</f>
        <v>Комплект сальникового уплотнения DN 15-25.  Мультипак: 10 комплектов.</v>
      </c>
      <c r="D83" s="419"/>
      <c r="E83" s="419"/>
      <c r="F83" s="419"/>
      <c r="G83" s="420"/>
      <c r="H83" s="342" t="s">
        <v>1608</v>
      </c>
      <c r="I83" s="132" t="str">
        <f>VLOOKUP(B83,ИСХОДНИК!A:P,15,FALSE())</f>
        <v>U6 PL40R</v>
      </c>
      <c r="J83" s="136">
        <f>VLOOKUP(B83,ИСХОДНИК!A:P,13,FALSE())</f>
        <v>150</v>
      </c>
      <c r="K83" s="136">
        <f>VLOOKUP(B83,ИСХОДНИК!A:P,14,FALSE())</f>
        <v>180</v>
      </c>
      <c r="L83" s="137" t="str">
        <f>IF(VLOOKUP(B83,ИСХОДНИК!A:R,18,FALSE())=1,ИСХОДНИК!$T$2,IF(VLOOKUP(B83,ИСХОДНИК!A:R,18,FALSE())=2,ИСХОДНИК!$T$4,IF(VLOOKUP(B83,ИСХОДНИК!A:R,18,FALSE())=3,ИСХОДНИК!$T$5)))</f>
        <v>◑</v>
      </c>
    </row>
    <row r="84" spans="2:12" ht="18" customHeight="1">
      <c r="B84" s="129" t="s">
        <v>753</v>
      </c>
      <c r="C84" s="418" t="str">
        <f>VLOOKUP(B84,ИСХОДНИК!A:P,3,FALSE())</f>
        <v>Комплект сальникового уплотнения DN 32-50. Мультипак: 10 комплектов.</v>
      </c>
      <c r="D84" s="419"/>
      <c r="E84" s="419"/>
      <c r="F84" s="419"/>
      <c r="G84" s="420"/>
      <c r="H84" s="342" t="s">
        <v>1608</v>
      </c>
      <c r="I84" s="132" t="str">
        <f>VLOOKUP(B84,ИСХОДНИК!A:P,15,FALSE())</f>
        <v>U6 PL40R</v>
      </c>
      <c r="J84" s="136">
        <f>VLOOKUP(B84,ИСХОДНИК!A:P,13,FALSE())</f>
        <v>255</v>
      </c>
      <c r="K84" s="136">
        <f>VLOOKUP(B84,ИСХОДНИК!A:P,14,FALSE())</f>
        <v>306</v>
      </c>
      <c r="L84" s="137" t="str">
        <f>IF(VLOOKUP(B84,ИСХОДНИК!A:R,18,FALSE())=1,ИСХОДНИК!$T$2,IF(VLOOKUP(B84,ИСХОДНИК!A:R,18,FALSE())=2,ИСХОДНИК!$T$4,IF(VLOOKUP(B84,ИСХОДНИК!A:R,18,FALSE())=3,ИСХОДНИК!$T$5)))</f>
        <v>◑</v>
      </c>
    </row>
    <row r="85" spans="2:12" ht="18" customHeight="1">
      <c r="B85" s="129" t="s">
        <v>754</v>
      </c>
      <c r="C85" s="418" t="str">
        <f>VLOOKUP(B85,ИСХОДНИК!A:P,3,FALSE())</f>
        <v>Комплект сальникового уплотнения DN 65. Мультипак: 10 комплектов.</v>
      </c>
      <c r="D85" s="419"/>
      <c r="E85" s="419"/>
      <c r="F85" s="419"/>
      <c r="G85" s="420"/>
      <c r="H85" s="342" t="s">
        <v>1608</v>
      </c>
      <c r="I85" s="132" t="str">
        <f>VLOOKUP(B85,ИСХОДНИК!A:P,15,FALSE())</f>
        <v>U6 PL40R</v>
      </c>
      <c r="J85" s="136">
        <f>VLOOKUP(B85,ИСХОДНИК!A:P,13,FALSE())</f>
        <v>499</v>
      </c>
      <c r="K85" s="136">
        <f>VLOOKUP(B85,ИСХОДНИК!A:P,14,FALSE())</f>
        <v>598.79999999999995</v>
      </c>
      <c r="L85" s="137" t="str">
        <f>IF(VLOOKUP(B85,ИСХОДНИК!A:R,18,FALSE())=1,ИСХОДНИК!$T$2,IF(VLOOKUP(B85,ИСХОДНИК!A:R,18,FALSE())=2,ИСХОДНИК!$T$4,IF(VLOOKUP(B85,ИСХОДНИК!A:R,18,FALSE())=3,ИСХОДНИК!$T$5)))</f>
        <v>◑</v>
      </c>
    </row>
    <row r="86" spans="2:12" ht="18" customHeight="1">
      <c r="B86" s="129" t="s">
        <v>755</v>
      </c>
      <c r="C86" s="418" t="str">
        <f>VLOOKUP(B86,ИСХОДНИК!A:P,3,FALSE())</f>
        <v>Комплект сальникового уплотнения DN 80.  Мультипак: 10 комплектов.</v>
      </c>
      <c r="D86" s="419"/>
      <c r="E86" s="419"/>
      <c r="F86" s="419"/>
      <c r="G86" s="420"/>
      <c r="H86" s="342" t="s">
        <v>1608</v>
      </c>
      <c r="I86" s="132" t="str">
        <f>VLOOKUP(B86,ИСХОДНИК!A:P,15,FALSE())</f>
        <v>U6 PL40R</v>
      </c>
      <c r="J86" s="136">
        <f>VLOOKUP(B86,ИСХОДНИК!A:P,13,FALSE())</f>
        <v>580</v>
      </c>
      <c r="K86" s="136">
        <f>VLOOKUP(B86,ИСХОДНИК!A:P,14,FALSE())</f>
        <v>696</v>
      </c>
      <c r="L86" s="137" t="str">
        <f>IF(VLOOKUP(B86,ИСХОДНИК!A:R,18,FALSE())=1,ИСХОДНИК!$T$2,IF(VLOOKUP(B86,ИСХОДНИК!A:R,18,FALSE())=2,ИСХОДНИК!$T$4,IF(VLOOKUP(B86,ИСХОДНИК!A:R,18,FALSE())=3,ИСХОДНИК!$T$5)))</f>
        <v>◑</v>
      </c>
    </row>
    <row r="87" spans="2:12" ht="18" customHeight="1">
      <c r="B87" s="129" t="s">
        <v>756</v>
      </c>
      <c r="C87" s="418" t="str">
        <f>VLOOKUP(B87,ИСХОДНИК!A:P,3,FALSE())</f>
        <v>Комплект сальникового уплотнения DN 100-150.Мультипак: 5 комплектов.</v>
      </c>
      <c r="D87" s="419"/>
      <c r="E87" s="419"/>
      <c r="F87" s="419"/>
      <c r="G87" s="420"/>
      <c r="H87" s="342" t="s">
        <v>1608</v>
      </c>
      <c r="I87" s="132" t="str">
        <f>VLOOKUP(B87,ИСХОДНИК!A:P,15,FALSE())</f>
        <v>U6 PL40R</v>
      </c>
      <c r="J87" s="136">
        <f>VLOOKUP(B87,ИСХОДНИК!A:P,13,FALSE())</f>
        <v>480</v>
      </c>
      <c r="K87" s="136">
        <f>VLOOKUP(B87,ИСХОДНИК!A:P,14,FALSE())</f>
        <v>576</v>
      </c>
      <c r="L87" s="137" t="str">
        <f>IF(VLOOKUP(B87,ИСХОДНИК!A:R,18,FALSE())=1,ИСХОДНИК!$T$2,IF(VLOOKUP(B87,ИСХОДНИК!A:R,18,FALSE())=2,ИСХОДНИК!$T$4,IF(VLOOKUP(B87,ИСХОДНИК!A:R,18,FALSE())=3,ИСХОДНИК!$T$5)))</f>
        <v>◑</v>
      </c>
    </row>
    <row r="88" spans="2:12" ht="18" customHeight="1">
      <c r="B88" s="129" t="s">
        <v>757</v>
      </c>
      <c r="C88" s="418" t="str">
        <f>VLOOKUP(B88,ИСХОДНИК!A:P,3,FALSE())</f>
        <v xml:space="preserve">Комплект сальникового уплотнения DN 200. </v>
      </c>
      <c r="D88" s="419"/>
      <c r="E88" s="419"/>
      <c r="F88" s="419"/>
      <c r="G88" s="420"/>
      <c r="H88" s="342" t="s">
        <v>1608</v>
      </c>
      <c r="I88" s="132" t="str">
        <f>VLOOKUP(B88,ИСХОДНИК!A:P,15,FALSE())</f>
        <v>U6 PL40R</v>
      </c>
      <c r="J88" s="136">
        <f>VLOOKUP(B88,ИСХОДНИК!A:P,13,FALSE())</f>
        <v>350</v>
      </c>
      <c r="K88" s="136">
        <f>VLOOKUP(B88,ИСХОДНИК!A:P,14,FALSE())</f>
        <v>420</v>
      </c>
      <c r="L88" s="137" t="str">
        <f>IF(VLOOKUP(B88,ИСХОДНИК!A:R,18,FALSE())=1,ИСХОДНИК!$T$2,IF(VLOOKUP(B88,ИСХОДНИК!A:R,18,FALSE())=2,ИСХОДНИК!$T$4,IF(VLOOKUP(B88,ИСХОДНИК!A:R,18,FALSE())=3,ИСХОДНИК!$T$5)))</f>
        <v>◑</v>
      </c>
    </row>
    <row r="89" spans="2:12" ht="15" customHeight="1">
      <c r="B89" s="139"/>
      <c r="C89" s="140"/>
      <c r="D89" s="140"/>
      <c r="E89" s="140"/>
      <c r="F89" s="140"/>
      <c r="G89" s="140"/>
      <c r="H89" s="233"/>
      <c r="I89" s="142"/>
      <c r="J89" s="145"/>
      <c r="K89" s="145"/>
      <c r="L89" s="142"/>
    </row>
    <row r="90" spans="2:12" ht="18" customHeight="1">
      <c r="B90" s="129" t="s">
        <v>1610</v>
      </c>
      <c r="C90" s="427" t="str">
        <f>VLOOKUP(B90,ИСХОДНИК!A:P,3,FALSE())</f>
        <v>Колпачок с прокладкой для SVA, SCA, REG (DN 15-25).</v>
      </c>
      <c r="D90" s="427"/>
      <c r="E90" s="427"/>
      <c r="F90" s="427"/>
      <c r="G90" s="427"/>
      <c r="H90" s="342">
        <v>14</v>
      </c>
      <c r="I90" s="132" t="str">
        <f>VLOOKUP(B90,ИСХОДНИК!A:P,15,FALSE())</f>
        <v>U6 PL40R</v>
      </c>
      <c r="J90" s="136">
        <f>VLOOKUP(B90,ИСХОДНИК!A:P,13,FALSE())</f>
        <v>11</v>
      </c>
      <c r="K90" s="136">
        <f>VLOOKUP(B90,ИСХОДНИК!A:P,14,FALSE())</f>
        <v>13.2</v>
      </c>
      <c r="L90" s="137" t="str">
        <f>IF(VLOOKUP(B90,ИСХОДНИК!A:R,18,FALSE())=1,ИСХОДНИК!$T$2,IF(VLOOKUP(B90,ИСХОДНИК!A:R,18,FALSE())=2,ИСХОДНИК!$T$4,IF(VLOOKUP(B90,ИСХОДНИК!A:R,18,FALSE())=3,ИСХОДНИК!$T$5)))</f>
        <v>◑</v>
      </c>
    </row>
    <row r="91" spans="2:12" ht="18" customHeight="1">
      <c r="B91" s="129" t="s">
        <v>1611</v>
      </c>
      <c r="C91" s="427" t="str">
        <f>VLOOKUP(B91,ИСХОДНИК!A:P,3,FALSE())</f>
        <v xml:space="preserve">Колпачок с прокладкой для SVA, SCA, REG (DN 32-50). </v>
      </c>
      <c r="D91" s="427"/>
      <c r="E91" s="427"/>
      <c r="F91" s="427"/>
      <c r="G91" s="427"/>
      <c r="H91" s="342">
        <v>14</v>
      </c>
      <c r="I91" s="132" t="str">
        <f>VLOOKUP(B91,ИСХОДНИК!A:P,15,FALSE())</f>
        <v>U6 PL40R</v>
      </c>
      <c r="J91" s="136">
        <f>VLOOKUP(B91,ИСХОДНИК!A:P,13,FALSE())</f>
        <v>19</v>
      </c>
      <c r="K91" s="136">
        <f>VLOOKUP(B91,ИСХОДНИК!A:P,14,FALSE())</f>
        <v>22.8</v>
      </c>
      <c r="L91" s="137" t="str">
        <f>IF(VLOOKUP(B91,ИСХОДНИК!A:R,18,FALSE())=1,ИСХОДНИК!$T$2,IF(VLOOKUP(B91,ИСХОДНИК!A:R,18,FALSE())=2,ИСХОДНИК!$T$4,IF(VLOOKUP(B91,ИСХОДНИК!A:R,18,FALSE())=3,ИСХОДНИК!$T$5)))</f>
        <v>◑</v>
      </c>
    </row>
    <row r="92" spans="2:12" ht="18" customHeight="1">
      <c r="B92" s="129" t="s">
        <v>1613</v>
      </c>
      <c r="C92" s="427" t="str">
        <f>VLOOKUP(B92,ИСХОДНИК!A:P,3,FALSE())</f>
        <v>Колпачок с прокладкой для SVA, SCA, REG (DN 65)</v>
      </c>
      <c r="D92" s="427"/>
      <c r="E92" s="427"/>
      <c r="F92" s="427"/>
      <c r="G92" s="427"/>
      <c r="H92" s="342">
        <v>14</v>
      </c>
      <c r="I92" s="132" t="str">
        <f>VLOOKUP(B92,ИСХОДНИК!A:P,15,FALSE())</f>
        <v>U6 PL40R</v>
      </c>
      <c r="J92" s="136">
        <f>VLOOKUP(B92,ИСХОДНИК!A:P,13,FALSE())</f>
        <v>21</v>
      </c>
      <c r="K92" s="136">
        <f>VLOOKUP(B92,ИСХОДНИК!A:P,14,FALSE())</f>
        <v>25.2</v>
      </c>
      <c r="L92" s="137" t="str">
        <f>IF(VLOOKUP(B92,ИСХОДНИК!A:R,18,FALSE())=1,ИСХОДНИК!$T$2,IF(VLOOKUP(B92,ИСХОДНИК!A:R,18,FALSE())=2,ИСХОДНИК!$T$4,IF(VLOOKUP(B92,ИСХОДНИК!A:R,18,FALSE())=3,ИСХОДНИК!$T$5)))</f>
        <v>◑</v>
      </c>
    </row>
    <row r="93" spans="2:12" ht="18" customHeight="1">
      <c r="B93" s="129" t="s">
        <v>1614</v>
      </c>
      <c r="C93" s="427" t="str">
        <f>VLOOKUP(B93,ИСХОДНИК!A:P,3,FALSE())</f>
        <v>Колпачок с прокладкой для SVA, SCA (DN 80-100)</v>
      </c>
      <c r="D93" s="427"/>
      <c r="E93" s="427"/>
      <c r="F93" s="427"/>
      <c r="G93" s="427"/>
      <c r="H93" s="342">
        <v>14</v>
      </c>
      <c r="I93" s="132" t="str">
        <f>VLOOKUP(B93,ИСХОДНИК!A:P,15,FALSE())</f>
        <v>U6 PL40R</v>
      </c>
      <c r="J93" s="136">
        <f>VLOOKUP(B93,ИСХОДНИК!A:P,13,FALSE())</f>
        <v>33</v>
      </c>
      <c r="K93" s="136">
        <f>VLOOKUP(B93,ИСХОДНИК!A:P,14,FALSE())</f>
        <v>39.6</v>
      </c>
      <c r="L93" s="137" t="str">
        <f>IF(VLOOKUP(B93,ИСХОДНИК!A:R,18,FALSE())=1,ИСХОДНИК!$T$2,IF(VLOOKUP(B93,ИСХОДНИК!A:R,18,FALSE())=2,ИСХОДНИК!$T$4,IF(VLOOKUP(B93,ИСХОДНИК!A:R,18,FALSE())=3,ИСХОДНИК!$T$5)))</f>
        <v>◑</v>
      </c>
    </row>
    <row r="94" spans="2:12" ht="18" customHeight="1">
      <c r="B94" s="129" t="s">
        <v>1615</v>
      </c>
      <c r="C94" s="427" t="str">
        <f>VLOOKUP(B94,ИСХОДНИК!A:P,3,FALSE())</f>
        <v>Колпачок с прокладкой для SVA, SCA (DN 125-150)</v>
      </c>
      <c r="D94" s="427"/>
      <c r="E94" s="427"/>
      <c r="F94" s="427"/>
      <c r="G94" s="427"/>
      <c r="H94" s="342">
        <v>14</v>
      </c>
      <c r="I94" s="132" t="str">
        <f>VLOOKUP(B94,ИСХОДНИК!A:P,15,FALSE())</f>
        <v>U6 PL40R</v>
      </c>
      <c r="J94" s="136">
        <f>VLOOKUP(B94,ИСХОДНИК!A:P,13,FALSE())</f>
        <v>49</v>
      </c>
      <c r="K94" s="136">
        <f>VLOOKUP(B94,ИСХОДНИК!A:P,14,FALSE())</f>
        <v>58.8</v>
      </c>
      <c r="L94" s="137" t="str">
        <f>IF(VLOOKUP(B94,ИСХОДНИК!A:R,18,FALSE())=1,ИСХОДНИК!$T$2,IF(VLOOKUP(B94,ИСХОДНИК!A:R,18,FALSE())=2,ИСХОДНИК!$T$4,IF(VLOOKUP(B94,ИСХОДНИК!A:R,18,FALSE())=3,ИСХОДНИК!$T$5)))</f>
        <v>◑</v>
      </c>
    </row>
    <row r="95" spans="2:12" ht="15" customHeight="1">
      <c r="B95" s="139"/>
      <c r="C95" s="140"/>
      <c r="D95" s="140"/>
      <c r="E95" s="140"/>
      <c r="F95" s="140"/>
      <c r="G95" s="140"/>
      <c r="H95" s="233"/>
      <c r="I95" s="142"/>
      <c r="J95" s="145"/>
      <c r="K95" s="145"/>
      <c r="L95" s="142"/>
    </row>
    <row r="96" spans="2:12" ht="18" customHeight="1">
      <c r="B96" s="129" t="s">
        <v>1621</v>
      </c>
      <c r="C96" s="427" t="str">
        <f>VLOOKUP(B96,ИСХОДНИК!A:P,3,FALSE())</f>
        <v>Маховик (60 мм) для клапанов SVA, REG, SCA DN 15-25</v>
      </c>
      <c r="D96" s="427"/>
      <c r="E96" s="427"/>
      <c r="F96" s="427"/>
      <c r="G96" s="427"/>
      <c r="H96" s="342">
        <v>15</v>
      </c>
      <c r="I96" s="132" t="str">
        <f>VLOOKUP(B96,ИСХОДНИК!A:P,15,FALSE())</f>
        <v>U6 PL40R</v>
      </c>
      <c r="J96" s="136">
        <f>VLOOKUP(B96,ИСХОДНИК!A:P,13,FALSE())</f>
        <v>29</v>
      </c>
      <c r="K96" s="136">
        <f>VLOOKUP(B96,ИСХОДНИК!A:P,14,FALSE())</f>
        <v>34.799999999999997</v>
      </c>
      <c r="L96" s="328" t="str">
        <f>IF(VLOOKUP(B96,ИСХОДНИК!A:R,18,FALSE())=1,ИСХОДНИК!$T$2,IF(VLOOKUP(B96,ИСХОДНИК!A:R,18,FALSE())=2,ИСХОДНИК!$T$4,IF(VLOOKUP(B96,ИСХОДНИК!A:R,18,FALSE())=3,ИСХОДНИК!$T$5)))</f>
        <v>○</v>
      </c>
    </row>
    <row r="97" spans="2:12" ht="18" customHeight="1">
      <c r="B97" s="129" t="s">
        <v>1622</v>
      </c>
      <c r="C97" s="427" t="str">
        <f>VLOOKUP(B97,ИСХОДНИК!A:P,3,FALSE())</f>
        <v>Маховик (80 мм) для клапанов SVA, REG, SCA DN 32-40</v>
      </c>
      <c r="D97" s="427"/>
      <c r="E97" s="427"/>
      <c r="F97" s="427"/>
      <c r="G97" s="427"/>
      <c r="H97" s="342">
        <v>15</v>
      </c>
      <c r="I97" s="132" t="str">
        <f>VLOOKUP(B97,ИСХОДНИК!A:P,15,FALSE())</f>
        <v>U6 PL40R</v>
      </c>
      <c r="J97" s="136">
        <f>VLOOKUP(B97,ИСХОДНИК!A:P,13,FALSE())</f>
        <v>39</v>
      </c>
      <c r="K97" s="136">
        <f>VLOOKUP(B97,ИСХОДНИК!A:P,14,FALSE())</f>
        <v>46.8</v>
      </c>
      <c r="L97" s="328" t="str">
        <f>IF(VLOOKUP(B97,ИСХОДНИК!A:R,18,FALSE())=1,ИСХОДНИК!$T$2,IF(VLOOKUP(B97,ИСХОДНИК!A:R,18,FALSE())=2,ИСХОДНИК!$T$4,IF(VLOOKUP(B97,ИСХОДНИК!A:R,18,FALSE())=3,ИСХОДНИК!$T$5)))</f>
        <v>○</v>
      </c>
    </row>
    <row r="98" spans="2:12" ht="18" customHeight="1">
      <c r="B98" s="129" t="s">
        <v>1623</v>
      </c>
      <c r="C98" s="427" t="str">
        <f>VLOOKUP(B98,ИСХОДНИК!A:P,3,FALSE())</f>
        <v>Маховик (100 мм) для клапанов SVA, REG, SCA DN 50</v>
      </c>
      <c r="D98" s="427"/>
      <c r="E98" s="427"/>
      <c r="F98" s="427"/>
      <c r="G98" s="427"/>
      <c r="H98" s="342">
        <v>15</v>
      </c>
      <c r="I98" s="132" t="str">
        <f>VLOOKUP(B98,ИСХОДНИК!A:P,15,FALSE())</f>
        <v>U6 PL40R</v>
      </c>
      <c r="J98" s="136">
        <f>VLOOKUP(B98,ИСХОДНИК!A:P,13,FALSE())</f>
        <v>49</v>
      </c>
      <c r="K98" s="136">
        <f>VLOOKUP(B98,ИСХОДНИК!A:P,14,FALSE())</f>
        <v>58.8</v>
      </c>
      <c r="L98" s="328" t="str">
        <f>IF(VLOOKUP(B98,ИСХОДНИК!A:R,18,FALSE())=1,ИСХОДНИК!$T$2,IF(VLOOKUP(B98,ИСХОДНИК!A:R,18,FALSE())=2,ИСХОДНИК!$T$4,IF(VLOOKUP(B98,ИСХОДНИК!A:R,18,FALSE())=3,ИСХОДНИК!$T$5)))</f>
        <v>○</v>
      </c>
    </row>
    <row r="99" spans="2:12" ht="18" customHeight="1">
      <c r="B99" s="129" t="s">
        <v>1624</v>
      </c>
      <c r="C99" s="427" t="str">
        <f>VLOOKUP(B99,ИСХОДНИК!A:P,3,FALSE())</f>
        <v>Маховик (120 мм) для клапанов SVA, REG, SCA DN 65</v>
      </c>
      <c r="D99" s="427"/>
      <c r="E99" s="427"/>
      <c r="F99" s="427"/>
      <c r="G99" s="427"/>
      <c r="H99" s="342">
        <v>15</v>
      </c>
      <c r="I99" s="132" t="str">
        <f>VLOOKUP(B99,ИСХОДНИК!A:P,15,FALSE())</f>
        <v>U6 PL40R</v>
      </c>
      <c r="J99" s="136">
        <f>VLOOKUP(B99,ИСХОДНИК!A:P,13,FALSE())</f>
        <v>59</v>
      </c>
      <c r="K99" s="136">
        <f>VLOOKUP(B99,ИСХОДНИК!A:P,14,FALSE())</f>
        <v>70.8</v>
      </c>
      <c r="L99" s="328" t="str">
        <f>IF(VLOOKUP(B99,ИСХОДНИК!A:R,18,FALSE())=1,ИСХОДНИК!$T$2,IF(VLOOKUP(B99,ИСХОДНИК!A:R,18,FALSE())=2,ИСХОДНИК!$T$4,IF(VLOOKUP(B99,ИСХОДНИК!A:R,18,FALSE())=3,ИСХОДНИК!$T$5)))</f>
        <v>○</v>
      </c>
    </row>
    <row r="100" spans="2:12" ht="18" customHeight="1">
      <c r="B100" s="129" t="s">
        <v>1625</v>
      </c>
      <c r="C100" s="427" t="str">
        <f>VLOOKUP(B100,ИСХОДНИК!A:P,3,FALSE())</f>
        <v>Маховик (160 мм) для клапанов SVA, SCA DN 80</v>
      </c>
      <c r="D100" s="427"/>
      <c r="E100" s="427"/>
      <c r="F100" s="427"/>
      <c r="G100" s="427"/>
      <c r="H100" s="342">
        <v>15</v>
      </c>
      <c r="I100" s="132" t="str">
        <f>VLOOKUP(B100,ИСХОДНИК!A:P,15,FALSE())</f>
        <v>U6 PL40R</v>
      </c>
      <c r="J100" s="136">
        <f>VLOOKUP(B100,ИСХОДНИК!A:P,13,FALSE())</f>
        <v>75</v>
      </c>
      <c r="K100" s="136">
        <f>VLOOKUP(B100,ИСХОДНИК!A:P,14,FALSE())</f>
        <v>90</v>
      </c>
      <c r="L100" s="328" t="str">
        <f>IF(VLOOKUP(B100,ИСХОДНИК!A:R,18,FALSE())=1,ИСХОДНИК!$T$2,IF(VLOOKUP(B100,ИСХОДНИК!A:R,18,FALSE())=2,ИСХОДНИК!$T$4,IF(VLOOKUP(B100,ИСХОДНИК!A:R,18,FALSE())=3,ИСХОДНИК!$T$5)))</f>
        <v>○</v>
      </c>
    </row>
    <row r="101" spans="2:12" ht="18" customHeight="1">
      <c r="B101" s="129" t="s">
        <v>1626</v>
      </c>
      <c r="C101" s="427" t="str">
        <f>VLOOKUP(B101,ИСХОДНИК!A:P,3,FALSE())</f>
        <v>Маховик (180 мм) для клапанов SVA, SCA DN 100</v>
      </c>
      <c r="D101" s="427"/>
      <c r="E101" s="427"/>
      <c r="F101" s="427"/>
      <c r="G101" s="427"/>
      <c r="H101" s="342">
        <v>15</v>
      </c>
      <c r="I101" s="132" t="str">
        <f>VLOOKUP(B101,ИСХОДНИК!A:P,15,FALSE())</f>
        <v>U6 PL40R</v>
      </c>
      <c r="J101" s="136">
        <f>VLOOKUP(B101,ИСХОДНИК!A:P,13,FALSE())</f>
        <v>85</v>
      </c>
      <c r="K101" s="136">
        <f>VLOOKUP(B101,ИСХОДНИК!A:P,14,FALSE())</f>
        <v>102</v>
      </c>
      <c r="L101" s="328" t="str">
        <f>IF(VLOOKUP(B101,ИСХОДНИК!A:R,18,FALSE())=1,ИСХОДНИК!$T$2,IF(VLOOKUP(B101,ИСХОДНИК!A:R,18,FALSE())=2,ИСХОДНИК!$T$4,IF(VLOOKUP(B101,ИСХОДНИК!A:R,18,FALSE())=3,ИСХОДНИК!$T$5)))</f>
        <v>○</v>
      </c>
    </row>
    <row r="102" spans="2:12" ht="18" customHeight="1">
      <c r="B102" s="129" t="s">
        <v>1627</v>
      </c>
      <c r="C102" s="427" t="str">
        <f>VLOOKUP(B102,ИСХОДНИК!A:P,3,FALSE())</f>
        <v>Маховик (200 мм) для клапанов SVA, SCA DN 125</v>
      </c>
      <c r="D102" s="427"/>
      <c r="E102" s="427"/>
      <c r="F102" s="427"/>
      <c r="G102" s="427"/>
      <c r="H102" s="342">
        <v>15</v>
      </c>
      <c r="I102" s="132" t="str">
        <f>VLOOKUP(B102,ИСХОДНИК!A:P,15,FALSE())</f>
        <v>U6 PL40R</v>
      </c>
      <c r="J102" s="136">
        <f>VLOOKUP(B102,ИСХОДНИК!A:P,13,FALSE())</f>
        <v>95</v>
      </c>
      <c r="K102" s="136">
        <f>VLOOKUP(B102,ИСХОДНИК!A:P,14,FALSE())</f>
        <v>114</v>
      </c>
      <c r="L102" s="328" t="str">
        <f>IF(VLOOKUP(B102,ИСХОДНИК!A:R,18,FALSE())=1,ИСХОДНИК!$T$2,IF(VLOOKUP(B102,ИСХОДНИК!A:R,18,FALSE())=2,ИСХОДНИК!$T$4,IF(VLOOKUP(B102,ИСХОДНИК!A:R,18,FALSE())=3,ИСХОДНИК!$T$5)))</f>
        <v>○</v>
      </c>
    </row>
    <row r="103" spans="2:12" ht="18" customHeight="1">
      <c r="B103" s="129" t="s">
        <v>1628</v>
      </c>
      <c r="C103" s="427" t="str">
        <f>VLOOKUP(B103,ИСХОДНИК!A:P,3,FALSE())</f>
        <v>Маховик (250 мм) для клапанов SVA SCA DN 150</v>
      </c>
      <c r="D103" s="427"/>
      <c r="E103" s="427"/>
      <c r="F103" s="427"/>
      <c r="G103" s="427"/>
      <c r="H103" s="342">
        <v>15</v>
      </c>
      <c r="I103" s="132" t="str">
        <f>VLOOKUP(B103,ИСХОДНИК!A:P,15,FALSE())</f>
        <v>U6 PL40R</v>
      </c>
      <c r="J103" s="136">
        <f>VLOOKUP(B103,ИСХОДНИК!A:P,13,FALSE())</f>
        <v>120</v>
      </c>
      <c r="K103" s="136">
        <f>VLOOKUP(B103,ИСХОДНИК!A:P,14,FALSE())</f>
        <v>144</v>
      </c>
      <c r="L103" s="328" t="str">
        <f>IF(VLOOKUP(B103,ИСХОДНИК!A:R,18,FALSE())=1,ИСХОДНИК!$T$2,IF(VLOOKUP(B103,ИСХОДНИК!A:R,18,FALSE())=2,ИСХОДНИК!$T$4,IF(VLOOKUP(B103,ИСХОДНИК!A:R,18,FALSE())=3,ИСХОДНИК!$T$5)))</f>
        <v>○</v>
      </c>
    </row>
  </sheetData>
  <autoFilter ref="B10:L10" xr:uid="{00000000-0001-0000-0300-000000000000}"/>
  <mergeCells count="41">
    <mergeCell ref="B54:M54"/>
    <mergeCell ref="B3:G3"/>
    <mergeCell ref="B31:L31"/>
    <mergeCell ref="N2:S2"/>
    <mergeCell ref="P3:Q8"/>
    <mergeCell ref="N9:N10"/>
    <mergeCell ref="O9:O10"/>
    <mergeCell ref="P9:Q9"/>
    <mergeCell ref="R9:S9"/>
    <mergeCell ref="I9:L9"/>
    <mergeCell ref="C101:G101"/>
    <mergeCell ref="C102:G102"/>
    <mergeCell ref="C103:G103"/>
    <mergeCell ref="C85:G85"/>
    <mergeCell ref="C86:G86"/>
    <mergeCell ref="C87:G87"/>
    <mergeCell ref="C88:G88"/>
    <mergeCell ref="C90:G90"/>
    <mergeCell ref="C80:G80"/>
    <mergeCell ref="C97:G97"/>
    <mergeCell ref="C98:G98"/>
    <mergeCell ref="C99:G99"/>
    <mergeCell ref="C100:G100"/>
    <mergeCell ref="C81:G81"/>
    <mergeCell ref="C83:G83"/>
    <mergeCell ref="C84:G84"/>
    <mergeCell ref="C91:G91"/>
    <mergeCell ref="C92:G92"/>
    <mergeCell ref="C93:G93"/>
    <mergeCell ref="C94:G94"/>
    <mergeCell ref="C96:G96"/>
    <mergeCell ref="C75:G75"/>
    <mergeCell ref="C76:G76"/>
    <mergeCell ref="C77:G77"/>
    <mergeCell ref="C78:G78"/>
    <mergeCell ref="C79:G79"/>
    <mergeCell ref="C70:G70"/>
    <mergeCell ref="C71:G71"/>
    <mergeCell ref="C72:G72"/>
    <mergeCell ref="C73:G73"/>
    <mergeCell ref="C74:G74"/>
  </mergeCells>
  <phoneticPr fontId="11" type="noConversion"/>
  <hyperlinks>
    <hyperlink ref="B7" r:id="rId1" xr:uid="{C779CE90-7E22-4755-9775-367094D3DBE5}"/>
    <hyperlink ref="B8" r:id="rId2" xr:uid="{1CFB6C97-CB18-485E-8677-3C4B703735F1}"/>
  </hyperlinks>
  <pageMargins left="0.75" right="0.75" top="1" bottom="1" header="0.511811023622047" footer="0.5"/>
  <pageSetup paperSize="9" orientation="portrait" horizontalDpi="300" verticalDpi="300" r:id="rId3"/>
  <headerFooter>
    <oddFooter>&amp;C&amp;1#&amp;"Calibri,Обычный"&amp;10&amp;K000000Classified as Business</oddFooter>
  </headerFooter>
  <drawing r:id="rId4"/>
  <legacyDrawing r:id="rId5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Лист5"/>
  <dimension ref="A1:AG72"/>
  <sheetViews>
    <sheetView showGridLines="0" zoomScale="115" zoomScaleNormal="115" workbookViewId="0">
      <selection activeCell="B11" sqref="B11"/>
    </sheetView>
  </sheetViews>
  <sheetFormatPr defaultColWidth="9.28515625" defaultRowHeight="12.75"/>
  <cols>
    <col min="1" max="1" width="2" style="150" customWidth="1"/>
    <col min="2" max="2" width="15.7109375" style="152" customWidth="1"/>
    <col min="3" max="3" width="21.7109375" style="150" customWidth="1"/>
    <col min="4" max="4" width="13.7109375" style="150" customWidth="1"/>
    <col min="5" max="5" width="25.140625" style="150" customWidth="1"/>
    <col min="6" max="6" width="9.28515625" style="150" customWidth="1"/>
    <col min="7" max="7" width="22.28515625" style="150" customWidth="1"/>
    <col min="8" max="8" width="9.42578125" style="150" customWidth="1"/>
    <col min="9" max="9" width="17.42578125" style="150" customWidth="1"/>
    <col min="10" max="10" width="8.5703125" style="150" hidden="1" customWidth="1"/>
    <col min="11" max="11" width="9" style="150" hidden="1" customWidth="1"/>
    <col min="12" max="12" width="9.140625" style="150" hidden="1" customWidth="1"/>
    <col min="13" max="13" width="8" style="150" hidden="1" customWidth="1"/>
    <col min="14" max="14" width="14.7109375" style="150" customWidth="1"/>
    <col min="15" max="15" width="16" style="150" bestFit="1" customWidth="1"/>
    <col min="16" max="16" width="10.42578125" style="150" customWidth="1"/>
    <col min="17" max="17" width="11.28515625" style="150" customWidth="1"/>
    <col min="18" max="18" width="6.28515625" style="152" customWidth="1"/>
    <col min="19" max="19" width="3" style="150" customWidth="1"/>
    <col min="20" max="20" width="14.85546875" style="150" customWidth="1"/>
    <col min="21" max="21" width="16.5703125" style="172" customWidth="1"/>
    <col min="22" max="22" width="16.42578125" style="173" customWidth="1"/>
    <col min="23" max="23" width="12.28515625" style="150" customWidth="1"/>
    <col min="24" max="24" width="11.42578125" style="150" customWidth="1"/>
    <col min="25" max="25" width="9.28515625" style="150"/>
    <col min="26" max="26" width="5.85546875" style="150" customWidth="1"/>
    <col min="27" max="27" width="5" style="150" customWidth="1"/>
    <col min="28" max="29" width="9.28515625" style="150"/>
    <col min="30" max="30" width="11.7109375" style="150" customWidth="1"/>
    <col min="31" max="31" width="11.42578125" style="150" customWidth="1"/>
    <col min="32" max="32" width="13.7109375" style="150" customWidth="1"/>
    <col min="33" max="33" width="10.85546875" style="150" customWidth="1"/>
    <col min="34" max="16384" width="9.28515625" style="150"/>
  </cols>
  <sheetData>
    <row r="1" spans="1:33" ht="10.5" customHeight="1"/>
    <row r="2" spans="1:33" ht="41.25" customHeight="1">
      <c r="B2" s="286" t="s">
        <v>145</v>
      </c>
      <c r="C2" s="294"/>
      <c r="D2" s="294"/>
      <c r="E2" s="294"/>
      <c r="F2" s="294"/>
      <c r="G2" s="294"/>
      <c r="H2" s="294"/>
      <c r="I2" s="294"/>
      <c r="J2" s="294"/>
      <c r="K2" s="294"/>
      <c r="L2" s="294"/>
      <c r="M2" s="294"/>
      <c r="N2" s="294"/>
      <c r="O2" s="294"/>
      <c r="P2" s="294"/>
      <c r="Q2" s="294"/>
      <c r="R2" s="300"/>
      <c r="S2" s="174"/>
      <c r="T2" s="467" t="s">
        <v>146</v>
      </c>
      <c r="U2" s="468"/>
      <c r="V2" s="468"/>
      <c r="W2" s="468"/>
      <c r="X2" s="468"/>
      <c r="Y2" s="468"/>
      <c r="Z2" s="469"/>
      <c r="AB2" s="429" t="s">
        <v>1601</v>
      </c>
      <c r="AC2" s="430"/>
      <c r="AD2" s="430"/>
      <c r="AE2" s="430"/>
      <c r="AF2" s="430"/>
      <c r="AG2" s="431"/>
    </row>
    <row r="3" spans="1:33" ht="60" customHeight="1">
      <c r="B3" s="464" t="s">
        <v>147</v>
      </c>
      <c r="C3" s="464"/>
      <c r="D3" s="464"/>
      <c r="E3" s="464"/>
      <c r="F3" s="464"/>
      <c r="G3" s="464"/>
      <c r="H3" s="464"/>
      <c r="I3" s="118"/>
      <c r="J3" s="112"/>
      <c r="K3" s="112"/>
      <c r="L3" s="112"/>
      <c r="M3" s="112"/>
      <c r="N3" s="112"/>
      <c r="O3" s="112"/>
      <c r="P3" s="112"/>
      <c r="Q3" s="112"/>
      <c r="R3" s="175"/>
      <c r="S3" s="174"/>
      <c r="T3" s="176"/>
      <c r="U3" s="177"/>
      <c r="V3" s="178"/>
      <c r="W3" s="179"/>
      <c r="X3" s="179"/>
      <c r="Y3" s="179"/>
      <c r="Z3" s="180"/>
      <c r="AB3" s="291"/>
      <c r="AC3" s="290"/>
      <c r="AD3" s="433"/>
      <c r="AE3" s="433"/>
      <c r="AF3" s="292"/>
      <c r="AG3" s="289"/>
    </row>
    <row r="4" spans="1:33" ht="10.5" customHeight="1">
      <c r="B4" s="114" t="s">
        <v>2</v>
      </c>
      <c r="C4" s="115" t="s">
        <v>3</v>
      </c>
      <c r="D4" s="155"/>
      <c r="E4" s="116"/>
      <c r="F4" s="117"/>
      <c r="G4" s="117"/>
      <c r="H4" s="168"/>
      <c r="I4" s="118"/>
      <c r="J4" s="112"/>
      <c r="K4" s="112"/>
      <c r="L4" s="112"/>
      <c r="M4" s="112"/>
      <c r="N4" s="112"/>
      <c r="O4" s="112"/>
      <c r="P4" s="112"/>
      <c r="Q4" s="112"/>
      <c r="R4" s="175"/>
      <c r="S4" s="174"/>
      <c r="T4" s="176"/>
      <c r="U4" s="177"/>
      <c r="V4" s="178"/>
      <c r="W4" s="179"/>
      <c r="X4" s="179"/>
      <c r="Y4" s="179"/>
      <c r="Z4" s="180"/>
      <c r="AB4" s="291"/>
      <c r="AC4" s="290"/>
      <c r="AD4" s="433"/>
      <c r="AE4" s="433"/>
      <c r="AF4" s="293"/>
      <c r="AG4" s="278"/>
    </row>
    <row r="5" spans="1:33" ht="11.25" customHeight="1">
      <c r="B5" s="119" t="s">
        <v>4</v>
      </c>
      <c r="C5" s="115" t="s">
        <v>5</v>
      </c>
      <c r="D5" s="155"/>
      <c r="E5" s="116"/>
      <c r="F5" s="117"/>
      <c r="G5" s="117"/>
      <c r="H5" s="168"/>
      <c r="I5" s="118"/>
      <c r="J5" s="112"/>
      <c r="K5" s="112"/>
      <c r="L5" s="112"/>
      <c r="M5" s="112"/>
      <c r="N5" s="112"/>
      <c r="O5" s="112"/>
      <c r="P5" s="112"/>
      <c r="Q5" s="112"/>
      <c r="R5" s="175"/>
      <c r="S5" s="174"/>
      <c r="T5" s="176"/>
      <c r="U5" s="177"/>
      <c r="V5" s="178"/>
      <c r="W5" s="179"/>
      <c r="X5" s="179"/>
      <c r="Y5" s="179"/>
      <c r="Z5" s="180"/>
      <c r="AB5" s="291"/>
      <c r="AC5" s="290"/>
      <c r="AD5" s="433"/>
      <c r="AE5" s="433"/>
      <c r="AF5" s="293"/>
      <c r="AG5" s="278"/>
    </row>
    <row r="6" spans="1:33" ht="10.5" customHeight="1">
      <c r="B6" s="120" t="s">
        <v>6</v>
      </c>
      <c r="C6" s="115" t="s">
        <v>7</v>
      </c>
      <c r="D6" s="155"/>
      <c r="E6" s="116"/>
      <c r="F6" s="117"/>
      <c r="G6" s="117"/>
      <c r="H6" s="168"/>
      <c r="I6" s="118"/>
      <c r="J6" s="112"/>
      <c r="K6" s="112"/>
      <c r="L6" s="112"/>
      <c r="M6" s="112"/>
      <c r="N6" s="112"/>
      <c r="O6" s="112"/>
      <c r="P6" s="112"/>
      <c r="Q6" s="112"/>
      <c r="R6" s="175"/>
      <c r="S6" s="174"/>
      <c r="T6" s="176"/>
      <c r="U6" s="177"/>
      <c r="V6" s="178"/>
      <c r="W6" s="179"/>
      <c r="X6" s="179"/>
      <c r="Y6" s="179"/>
      <c r="Z6" s="180"/>
      <c r="AB6" s="291"/>
      <c r="AC6" s="290"/>
      <c r="AD6" s="433"/>
      <c r="AE6" s="433"/>
      <c r="AF6" s="262"/>
      <c r="AG6" s="263"/>
    </row>
    <row r="7" spans="1:33" ht="11.25" customHeight="1">
      <c r="B7" s="121" t="s">
        <v>8</v>
      </c>
      <c r="C7" s="122"/>
      <c r="D7" s="122"/>
      <c r="E7" s="122"/>
      <c r="F7" s="123"/>
      <c r="G7" s="123"/>
      <c r="H7" s="168"/>
      <c r="I7" s="118"/>
      <c r="J7" s="112"/>
      <c r="K7" s="112"/>
      <c r="L7" s="112"/>
      <c r="M7" s="112"/>
      <c r="N7" s="112"/>
      <c r="O7" s="112"/>
      <c r="P7" s="112"/>
      <c r="Q7" s="112"/>
      <c r="R7" s="175"/>
      <c r="S7" s="174"/>
      <c r="T7" s="176"/>
      <c r="U7" s="177"/>
      <c r="V7" s="178"/>
      <c r="W7" s="179"/>
      <c r="X7" s="179"/>
      <c r="Y7" s="179"/>
      <c r="Z7" s="180"/>
      <c r="AB7" s="264"/>
      <c r="AC7" s="266"/>
      <c r="AD7" s="433"/>
      <c r="AE7" s="433"/>
      <c r="AF7" s="293"/>
      <c r="AG7" s="278"/>
    </row>
    <row r="8" spans="1:33" ht="15" customHeight="1">
      <c r="A8" s="156"/>
      <c r="B8" s="181" t="s">
        <v>336</v>
      </c>
      <c r="C8" s="125"/>
      <c r="D8" s="125"/>
      <c r="E8" s="126"/>
      <c r="F8" s="127"/>
      <c r="G8" s="127"/>
      <c r="H8" s="168"/>
      <c r="I8" s="118"/>
      <c r="J8" s="112"/>
      <c r="K8" s="112"/>
      <c r="L8" s="112"/>
      <c r="M8" s="112"/>
      <c r="N8" s="112"/>
      <c r="O8" s="112"/>
      <c r="P8" s="112"/>
      <c r="Q8" s="112"/>
      <c r="R8" s="175"/>
      <c r="S8" s="174"/>
      <c r="T8" s="176"/>
      <c r="U8" s="177"/>
      <c r="V8" s="178"/>
      <c r="W8" s="179"/>
      <c r="X8" s="179"/>
      <c r="Y8" s="179"/>
      <c r="Z8" s="180"/>
      <c r="AB8" s="265"/>
      <c r="AC8" s="260"/>
      <c r="AD8" s="434"/>
      <c r="AE8" s="434"/>
      <c r="AF8" s="317"/>
      <c r="AG8" s="279"/>
    </row>
    <row r="9" spans="1:33" ht="22.5" customHeight="1">
      <c r="B9" s="182" t="s">
        <v>148</v>
      </c>
      <c r="C9" s="158"/>
      <c r="D9" s="158"/>
      <c r="E9" s="158"/>
      <c r="F9" s="158"/>
      <c r="G9" s="158"/>
      <c r="H9" s="158"/>
      <c r="I9" s="158"/>
      <c r="J9" s="158"/>
      <c r="K9" s="158"/>
      <c r="L9" s="158"/>
      <c r="M9" s="158"/>
      <c r="N9" s="158"/>
      <c r="O9" s="556" t="s">
        <v>1717</v>
      </c>
      <c r="P9" s="556"/>
      <c r="Q9" s="556"/>
      <c r="R9" s="557"/>
      <c r="S9" s="174"/>
      <c r="T9" s="182"/>
      <c r="U9" s="183"/>
      <c r="V9" s="184"/>
      <c r="W9" s="556" t="s">
        <v>1717</v>
      </c>
      <c r="X9" s="556"/>
      <c r="Y9" s="556"/>
      <c r="Z9" s="557"/>
      <c r="AB9" s="442" t="s">
        <v>1594</v>
      </c>
      <c r="AC9" s="440" t="s">
        <v>14</v>
      </c>
      <c r="AD9" s="435" t="s">
        <v>1595</v>
      </c>
      <c r="AE9" s="436"/>
      <c r="AF9" s="437" t="s">
        <v>1596</v>
      </c>
      <c r="AG9" s="438"/>
    </row>
    <row r="10" spans="1:33" ht="39.75" customHeight="1">
      <c r="B10" s="296" t="s">
        <v>10</v>
      </c>
      <c r="C10" s="296" t="s">
        <v>11</v>
      </c>
      <c r="D10" s="281" t="s">
        <v>12</v>
      </c>
      <c r="E10" s="296" t="s">
        <v>13</v>
      </c>
      <c r="F10" s="296" t="s">
        <v>14</v>
      </c>
      <c r="G10" s="296" t="s">
        <v>15</v>
      </c>
      <c r="H10" s="296" t="s">
        <v>82</v>
      </c>
      <c r="I10" s="296" t="s">
        <v>315</v>
      </c>
      <c r="J10" s="465" t="s">
        <v>149</v>
      </c>
      <c r="K10" s="465"/>
      <c r="L10" s="465"/>
      <c r="M10" s="465"/>
      <c r="N10" s="296" t="s">
        <v>150</v>
      </c>
      <c r="O10" s="296" t="s">
        <v>18</v>
      </c>
      <c r="P10" s="401" t="s">
        <v>19</v>
      </c>
      <c r="Q10" s="401" t="s">
        <v>20</v>
      </c>
      <c r="R10" s="298" t="s">
        <v>21</v>
      </c>
      <c r="T10" s="301" t="s">
        <v>10</v>
      </c>
      <c r="U10" s="301" t="s">
        <v>151</v>
      </c>
      <c r="V10" s="301" t="s">
        <v>152</v>
      </c>
      <c r="W10" s="301" t="s">
        <v>18</v>
      </c>
      <c r="X10" s="401" t="s">
        <v>19</v>
      </c>
      <c r="Y10" s="401" t="s">
        <v>20</v>
      </c>
      <c r="Z10" s="302" t="s">
        <v>21</v>
      </c>
      <c r="AB10" s="443"/>
      <c r="AC10" s="441"/>
      <c r="AD10" s="280" t="s">
        <v>1597</v>
      </c>
      <c r="AE10" s="273" t="s">
        <v>1598</v>
      </c>
      <c r="AF10" s="274" t="s">
        <v>1597</v>
      </c>
      <c r="AG10" s="275" t="s">
        <v>1598</v>
      </c>
    </row>
    <row r="11" spans="1:33" ht="21.75" customHeight="1">
      <c r="B11" s="129" t="s">
        <v>153</v>
      </c>
      <c r="C11" s="130" t="str">
        <f>VLOOKUP(B11,ИСХОДНИК!A:P,5,FALSE())</f>
        <v>FIA 15 D STR PN 52</v>
      </c>
      <c r="D11" s="132" t="s">
        <v>23</v>
      </c>
      <c r="E11" s="131" t="str">
        <f>VLOOKUP(B11,ИСХОДНИК!A:P,11,FALSE())</f>
        <v>Под сварку встык DIN</v>
      </c>
      <c r="F11" s="132">
        <f>VLOOKUP(B11,ИСХОДНИК!A:P,7,FALSE())</f>
        <v>15</v>
      </c>
      <c r="G11" s="133" t="str">
        <f>VLOOKUP(B11,ИСХОДНИК!A:P,10,FALSE())</f>
        <v>R717, R744 и фреоны</v>
      </c>
      <c r="H11" s="133">
        <f>VLOOKUP(B11,ИСХОДНИК!A:P,8,FALSE())</f>
        <v>52</v>
      </c>
      <c r="I11" s="133" t="str">
        <f>VLOOKUP(B11,ИСХОДНИК!A:P,9,FALSE())</f>
        <v xml:space="preserve"> -60…120</v>
      </c>
      <c r="J11" s="133">
        <v>2.5</v>
      </c>
      <c r="K11" s="133">
        <v>2.6</v>
      </c>
      <c r="L11" s="133">
        <v>2.7</v>
      </c>
      <c r="M11" s="133">
        <v>2.8</v>
      </c>
      <c r="N11" s="133">
        <v>150</v>
      </c>
      <c r="O11" s="132" t="str">
        <f>VLOOKUP(B11,ИСХОДНИК!A:P,15,FALSE())</f>
        <v>U6 PL40R</v>
      </c>
      <c r="P11" s="136">
        <f>VLOOKUP(B11,ИСХОДНИК!A:P,13,FALSE())</f>
        <v>45</v>
      </c>
      <c r="Q11" s="136">
        <f>VLOOKUP(B11,ИСХОДНИК!A:P,14,FALSE())</f>
        <v>54</v>
      </c>
      <c r="R11" s="328" t="str">
        <f>IF(VLOOKUP(B11,ИСХОДНИК!A:R,18,FALSE())=1,ИСХОДНИК!$T$2,IF(VLOOKUP(B11,ИСХОДНИК!A:R,18,FALSE())=2,ИСХОДНИК!$T$4,IF(VLOOKUP(B11,ИСХОДНИК!A:R,18,FALSE())=3,ИСХОДНИК!$T$5)))</f>
        <v>●</v>
      </c>
      <c r="T11" s="129" t="s">
        <v>154</v>
      </c>
      <c r="U11" s="130" t="str">
        <f>VLOOKUP(T11,ИСХОДНИК!A:P,7,FALSE())</f>
        <v xml:space="preserve"> FIA 15-25 </v>
      </c>
      <c r="V11" s="132" t="str">
        <f>VLOOKUP(T11,ИСХОДНИК!A:P,6,FALSE())</f>
        <v>100 мкм</v>
      </c>
      <c r="W11" s="132" t="str">
        <f>VLOOKUP(T11,ИСХОДНИК!A:P,15,FALSE())</f>
        <v>U6 PL40R</v>
      </c>
      <c r="X11" s="136">
        <f>VLOOKUP(T11,ИСХОДНИК!A:P,13,FALSE())</f>
        <v>28</v>
      </c>
      <c r="Y11" s="136">
        <f>VLOOKUP(T11,ИСХОДНИК!A:P,14,FALSE())</f>
        <v>33.6</v>
      </c>
      <c r="Z11" s="137" t="str">
        <f>IF(VLOOKUP(T11,ИСХОДНИК!A:R,18,FALSE())=1,ИСХОДНИК!$T$2,IF(VLOOKUP(T11,ИСХОДНИК!A:R,18,FALSE())=2,ИСХОДНИК!$T$4,IF(VLOOKUP(T11,ИСХОДНИК!A:R,18,FALSE())=3,ИСХОДНИК!$T$5)))</f>
        <v>◑</v>
      </c>
      <c r="AB11" s="134">
        <v>1</v>
      </c>
      <c r="AC11" s="162">
        <v>20</v>
      </c>
      <c r="AD11" s="267">
        <v>26.9</v>
      </c>
      <c r="AE11" s="268">
        <v>2.2999999999999998</v>
      </c>
      <c r="AF11" s="269">
        <v>25</v>
      </c>
      <c r="AG11" s="269">
        <v>2.5</v>
      </c>
    </row>
    <row r="12" spans="1:33" ht="21.75" customHeight="1">
      <c r="B12" s="129" t="s">
        <v>155</v>
      </c>
      <c r="C12" s="130" t="str">
        <f>VLOOKUP(B12,ИСХОДНИК!A:P,5,FALSE())</f>
        <v>FIA 20 D STR PN 52</v>
      </c>
      <c r="D12" s="132" t="s">
        <v>23</v>
      </c>
      <c r="E12" s="131" t="str">
        <f>VLOOKUP(B12,ИСХОДНИК!A:P,11,FALSE())</f>
        <v>Под сварку встык DIN</v>
      </c>
      <c r="F12" s="132">
        <f>VLOOKUP(B12,ИСХОДНИК!A:P,7,FALSE())</f>
        <v>20</v>
      </c>
      <c r="G12" s="133" t="str">
        <f>VLOOKUP(B12,ИСХОДНИК!A:P,10,FALSE())</f>
        <v>R717, R744 и фреоны</v>
      </c>
      <c r="H12" s="133">
        <f>VLOOKUP(B12,ИСХОДНИК!A:P,8,FALSE())</f>
        <v>52</v>
      </c>
      <c r="I12" s="133" t="str">
        <f>VLOOKUP(B12,ИСХОДНИК!A:P,9,FALSE())</f>
        <v xml:space="preserve"> -60…120</v>
      </c>
      <c r="J12" s="133">
        <v>5.3</v>
      </c>
      <c r="K12" s="133">
        <v>5.4</v>
      </c>
      <c r="L12" s="133">
        <v>5.6</v>
      </c>
      <c r="M12" s="133">
        <v>5.9</v>
      </c>
      <c r="N12" s="133">
        <v>150</v>
      </c>
      <c r="O12" s="132" t="str">
        <f>VLOOKUP(B12,ИСХОДНИК!A:P,15,FALSE())</f>
        <v>U6 PL40R</v>
      </c>
      <c r="P12" s="136">
        <f>VLOOKUP(B12,ИСХОДНИК!A:P,13,FALSE())</f>
        <v>51</v>
      </c>
      <c r="Q12" s="136">
        <f>VLOOKUP(B12,ИСХОДНИК!A:P,14,FALSE())</f>
        <v>61.199999999999996</v>
      </c>
      <c r="R12" s="328" t="str">
        <f>IF(VLOOKUP(B12,ИСХОДНИК!A:R,18,FALSE())=1,ИСХОДНИК!$T$2,IF(VLOOKUP(B12,ИСХОДНИК!A:R,18,FALSE())=2,ИСХОДНИК!$T$4,IF(VLOOKUP(B12,ИСХОДНИК!A:R,18,FALSE())=3,ИСХОДНИК!$T$5)))</f>
        <v>●</v>
      </c>
      <c r="T12" s="129" t="s">
        <v>156</v>
      </c>
      <c r="U12" s="130" t="str">
        <f>VLOOKUP(T12,ИСХОДНИК!A:P,7,FALSE())</f>
        <v xml:space="preserve"> FIA 15-25 </v>
      </c>
      <c r="V12" s="132" t="str">
        <f>VLOOKUP(T12,ИСХОДНИК!A:P,6,FALSE())</f>
        <v>150 мкм</v>
      </c>
      <c r="W12" s="132" t="str">
        <f>VLOOKUP(T12,ИСХОДНИК!A:P,15,FALSE())</f>
        <v>U6 PL40R</v>
      </c>
      <c r="X12" s="136">
        <f>VLOOKUP(T12,ИСХОДНИК!A:P,13,FALSE())</f>
        <v>28</v>
      </c>
      <c r="Y12" s="136">
        <f>VLOOKUP(T12,ИСХОДНИК!A:P,14,FALSE())</f>
        <v>33.6</v>
      </c>
      <c r="Z12" s="137" t="str">
        <f>IF(VLOOKUP(T12,ИСХОДНИК!A:R,18,FALSE())=1,ИСХОДНИК!$T$2,IF(VLOOKUP(T12,ИСХОДНИК!A:R,18,FALSE())=2,ИСХОДНИК!$T$4,IF(VLOOKUP(T12,ИСХОДНИК!A:R,18,FALSE())=3,ИСХОДНИК!$T$5)))</f>
        <v>◑</v>
      </c>
      <c r="AB12" s="132">
        <v>2</v>
      </c>
      <c r="AC12" s="132">
        <v>25</v>
      </c>
      <c r="AD12" s="268">
        <v>33.700000000000003</v>
      </c>
      <c r="AE12" s="268">
        <v>2.6</v>
      </c>
      <c r="AF12" s="269">
        <v>32</v>
      </c>
      <c r="AG12" s="269">
        <v>3</v>
      </c>
    </row>
    <row r="13" spans="1:33" ht="21.75" customHeight="1">
      <c r="B13" s="129" t="s">
        <v>157</v>
      </c>
      <c r="C13" s="130" t="str">
        <f>VLOOKUP(B13,ИСХОДНИК!A:P,5,FALSE())</f>
        <v>FIA 25 D STR PN 52</v>
      </c>
      <c r="D13" s="132" t="s">
        <v>23</v>
      </c>
      <c r="E13" s="131" t="str">
        <f>VLOOKUP(B13,ИСХОДНИК!A:P,11,FALSE())</f>
        <v>Под сварку встык DIN</v>
      </c>
      <c r="F13" s="132">
        <f>VLOOKUP(B13,ИСХОДНИК!A:P,7,FALSE())</f>
        <v>25</v>
      </c>
      <c r="G13" s="133" t="str">
        <f>VLOOKUP(B13,ИСХОДНИК!A:P,10,FALSE())</f>
        <v>R717, R744 и фреоны</v>
      </c>
      <c r="H13" s="133">
        <f>VLOOKUP(B13,ИСХОДНИК!A:P,8,FALSE())</f>
        <v>52</v>
      </c>
      <c r="I13" s="133" t="str">
        <f>VLOOKUP(B13,ИСХОДНИК!A:P,9,FALSE())</f>
        <v xml:space="preserve"> -60…120</v>
      </c>
      <c r="J13" s="133">
        <v>10.5</v>
      </c>
      <c r="K13" s="133">
        <v>10.7</v>
      </c>
      <c r="L13" s="133">
        <v>11.1</v>
      </c>
      <c r="M13" s="133">
        <v>11.6</v>
      </c>
      <c r="N13" s="133">
        <v>150</v>
      </c>
      <c r="O13" s="132" t="str">
        <f>VLOOKUP(B13,ИСХОДНИК!A:P,15,FALSE())</f>
        <v>U6 PL40R</v>
      </c>
      <c r="P13" s="136">
        <f>VLOOKUP(B13,ИСХОДНИК!A:P,13,FALSE())</f>
        <v>62</v>
      </c>
      <c r="Q13" s="136">
        <f>VLOOKUP(B13,ИСХОДНИК!A:P,14,FALSE())</f>
        <v>74.399999999999991</v>
      </c>
      <c r="R13" s="328" t="str">
        <f>IF(VLOOKUP(B13,ИСХОДНИК!A:R,18,FALSE())=1,ИСХОДНИК!$T$2,IF(VLOOKUP(B13,ИСХОДНИК!A:R,18,FALSE())=2,ИСХОДНИК!$T$4,IF(VLOOKUP(B13,ИСХОДНИК!A:R,18,FALSE())=3,ИСХОДНИК!$T$5)))</f>
        <v>●</v>
      </c>
      <c r="T13" s="129" t="s">
        <v>158</v>
      </c>
      <c r="U13" s="130" t="str">
        <f>VLOOKUP(T13,ИСХОДНИК!A:P,7,FALSE())</f>
        <v xml:space="preserve"> FIA 15-25 </v>
      </c>
      <c r="V13" s="132" t="str">
        <f>VLOOKUP(T13,ИСХОДНИК!A:P,6,FALSE())</f>
        <v>250 мкм</v>
      </c>
      <c r="W13" s="132" t="str">
        <f>VLOOKUP(T13,ИСХОДНИК!A:P,15,FALSE())</f>
        <v>U6 PL40R</v>
      </c>
      <c r="X13" s="136">
        <f>VLOOKUP(T13,ИСХОДНИК!A:P,13,FALSE())</f>
        <v>28</v>
      </c>
      <c r="Y13" s="136">
        <f>VLOOKUP(T13,ИСХОДНИК!A:P,14,FALSE())</f>
        <v>33.6</v>
      </c>
      <c r="Z13" s="137" t="str">
        <f>IF(VLOOKUP(T13,ИСХОДНИК!A:R,18,FALSE())=1,ИСХОДНИК!$T$2,IF(VLOOKUP(T13,ИСХОДНИК!A:R,18,FALSE())=2,ИСХОДНИК!$T$4,IF(VLOOKUP(T13,ИСХОДНИК!A:R,18,FALSE())=3,ИСХОДНИК!$T$5)))</f>
        <v>◑</v>
      </c>
      <c r="AB13" s="132">
        <v>3</v>
      </c>
      <c r="AC13" s="132">
        <v>32</v>
      </c>
      <c r="AD13" s="268">
        <v>42.4</v>
      </c>
      <c r="AE13" s="268">
        <v>2.6</v>
      </c>
      <c r="AF13" s="269">
        <v>38</v>
      </c>
      <c r="AG13" s="269">
        <v>3</v>
      </c>
    </row>
    <row r="14" spans="1:33" ht="21.75" customHeight="1">
      <c r="B14" s="129" t="s">
        <v>159</v>
      </c>
      <c r="C14" s="130" t="str">
        <f>VLOOKUP(B14,ИСХОДНИК!A:P,5,FALSE())</f>
        <v>FIA 32 D STR PN 52</v>
      </c>
      <c r="D14" s="132" t="s">
        <v>23</v>
      </c>
      <c r="E14" s="131" t="str">
        <f>VLOOKUP(B14,ИСХОДНИК!A:P,11,FALSE())</f>
        <v>Под сварку встык DIN</v>
      </c>
      <c r="F14" s="132">
        <f>VLOOKUP(B14,ИСХОДНИК!A:P,7,FALSE())</f>
        <v>32</v>
      </c>
      <c r="G14" s="133" t="str">
        <f>VLOOKUP(B14,ИСХОДНИК!A:P,10,FALSE())</f>
        <v>R717, R744 и фреоны</v>
      </c>
      <c r="H14" s="133">
        <f>VLOOKUP(B14,ИСХОДНИК!A:P,8,FALSE())</f>
        <v>52</v>
      </c>
      <c r="I14" s="133" t="str">
        <f>VLOOKUP(B14,ИСХОДНИК!A:P,9,FALSE())</f>
        <v xml:space="preserve"> -60…120</v>
      </c>
      <c r="J14" s="133">
        <v>17.600000000000001</v>
      </c>
      <c r="K14" s="133">
        <v>18.2</v>
      </c>
      <c r="L14" s="133">
        <v>18.2</v>
      </c>
      <c r="M14" s="133">
        <v>19.5</v>
      </c>
      <c r="N14" s="133">
        <v>150</v>
      </c>
      <c r="O14" s="132" t="str">
        <f>VLOOKUP(B14,ИСХОДНИК!A:P,15,FALSE())</f>
        <v>U6 PL40R</v>
      </c>
      <c r="P14" s="136">
        <f>VLOOKUP(B14,ИСХОДНИК!A:P,13,FALSE())</f>
        <v>80</v>
      </c>
      <c r="Q14" s="136">
        <f>VLOOKUP(B14,ИСХОДНИК!A:P,14,FALSE())</f>
        <v>96</v>
      </c>
      <c r="R14" s="137" t="str">
        <f>IF(VLOOKUP(B14,ИСХОДНИК!A:R,18,FALSE())=1,ИСХОДНИК!$T$2,IF(VLOOKUP(B14,ИСХОДНИК!A:R,18,FALSE())=2,ИСХОДНИК!$T$4,IF(VLOOKUP(B14,ИСХОДНИК!A:R,18,FALSE())=3,ИСХОДНИК!$T$5)))</f>
        <v>◑</v>
      </c>
      <c r="T14" s="129" t="s">
        <v>160</v>
      </c>
      <c r="U14" s="130" t="str">
        <f>VLOOKUP(T14,ИСХОДНИК!A:P,7,FALSE())</f>
        <v xml:space="preserve"> FIA 15-25 </v>
      </c>
      <c r="V14" s="132" t="str">
        <f>VLOOKUP(T14,ИСХОДНИК!A:P,6,FALSE())</f>
        <v>500 мкм</v>
      </c>
      <c r="W14" s="132" t="str">
        <f>VLOOKUP(T14,ИСХОДНИК!A:P,15,FALSE())</f>
        <v>U6 PL40R</v>
      </c>
      <c r="X14" s="136">
        <f>VLOOKUP(T14,ИСХОДНИК!A:P,13,FALSE())</f>
        <v>28</v>
      </c>
      <c r="Y14" s="136">
        <f>VLOOKUP(T14,ИСХОДНИК!A:P,14,FALSE())</f>
        <v>33.6</v>
      </c>
      <c r="Z14" s="328" t="str">
        <f>IF(VLOOKUP(T14,ИСХОДНИК!A:R,18,FALSE())=1,ИСХОДНИК!$T$2,IF(VLOOKUP(T14,ИСХОДНИК!A:R,18,FALSE())=2,ИСХОДНИК!$T$4,IF(VLOOKUP(T14,ИСХОДНИК!A:R,18,FALSE())=3,ИСХОДНИК!$T$5)))</f>
        <v>○</v>
      </c>
      <c r="AB14" s="132">
        <v>4</v>
      </c>
      <c r="AC14" s="132">
        <v>40</v>
      </c>
      <c r="AD14" s="268">
        <v>48.3</v>
      </c>
      <c r="AE14" s="268">
        <v>2.6</v>
      </c>
      <c r="AF14" s="269">
        <v>45</v>
      </c>
      <c r="AG14" s="269">
        <v>3</v>
      </c>
    </row>
    <row r="15" spans="1:33" ht="21.75" customHeight="1">
      <c r="B15" s="129" t="s">
        <v>161</v>
      </c>
      <c r="C15" s="130" t="str">
        <f>VLOOKUP(B15,ИСХОДНИК!A:P,5,FALSE())</f>
        <v>FIA 40 D STR PN 52</v>
      </c>
      <c r="D15" s="132" t="s">
        <v>23</v>
      </c>
      <c r="E15" s="131" t="str">
        <f>VLOOKUP(B15,ИСХОДНИК!A:P,11,FALSE())</f>
        <v>Под сварку встык DIN</v>
      </c>
      <c r="F15" s="132">
        <f>VLOOKUP(B15,ИСХОДНИК!A:P,7,FALSE())</f>
        <v>40</v>
      </c>
      <c r="G15" s="133" t="str">
        <f>VLOOKUP(B15,ИСХОДНИК!A:P,10,FALSE())</f>
        <v>R717, R744 и фреоны</v>
      </c>
      <c r="H15" s="133">
        <f>VLOOKUP(B15,ИСХОДНИК!A:P,8,FALSE())</f>
        <v>52</v>
      </c>
      <c r="I15" s="133" t="str">
        <f>VLOOKUP(B15,ИСХОДНИК!A:P,9,FALSE())</f>
        <v xml:space="preserve"> -60…120</v>
      </c>
      <c r="J15" s="133">
        <v>19.2</v>
      </c>
      <c r="K15" s="133">
        <v>19.5</v>
      </c>
      <c r="L15" s="133">
        <v>20.2</v>
      </c>
      <c r="M15" s="133">
        <v>21.5</v>
      </c>
      <c r="N15" s="133">
        <v>150</v>
      </c>
      <c r="O15" s="132" t="str">
        <f>VLOOKUP(B15,ИСХОДНИК!A:P,15,FALSE())</f>
        <v>U6 PL40R</v>
      </c>
      <c r="P15" s="136">
        <f>VLOOKUP(B15,ИСХОДНИК!A:P,13,FALSE())</f>
        <v>106</v>
      </c>
      <c r="Q15" s="136">
        <f>VLOOKUP(B15,ИСХОДНИК!A:P,14,FALSE())</f>
        <v>127.19999999999999</v>
      </c>
      <c r="R15" s="328" t="str">
        <f>IF(VLOOKUP(B15,ИСХОДНИК!A:R,18,FALSE())=1,ИСХОДНИК!$T$2,IF(VLOOKUP(B15,ИСХОДНИК!A:R,18,FALSE())=2,ИСХОДНИК!$T$4,IF(VLOOKUP(B15,ИСХОДНИК!A:R,18,FALSE())=3,ИСХОДНИК!$T$5)))</f>
        <v>●</v>
      </c>
      <c r="T15" s="129" t="s">
        <v>162</v>
      </c>
      <c r="U15" s="130" t="str">
        <f>VLOOKUP(T15,ИСХОДНИК!A:P,7,FALSE())</f>
        <v>FIA 32-40</v>
      </c>
      <c r="V15" s="132" t="str">
        <f>VLOOKUP(T15,ИСХОДНИК!A:P,6,FALSE())</f>
        <v>100 мкм</v>
      </c>
      <c r="W15" s="132" t="str">
        <f>VLOOKUP(T15,ИСХОДНИК!A:P,15,FALSE())</f>
        <v>U6 PL40R</v>
      </c>
      <c r="X15" s="136">
        <f>VLOOKUP(T15,ИСХОДНИК!A:P,13,FALSE())</f>
        <v>40</v>
      </c>
      <c r="Y15" s="136">
        <f>VLOOKUP(T15,ИСХОДНИК!A:P,14,FALSE())</f>
        <v>48</v>
      </c>
      <c r="Z15" s="328" t="str">
        <f>IF(VLOOKUP(T15,ИСХОДНИК!A:R,18,FALSE())=1,ИСХОДНИК!$T$2,IF(VLOOKUP(T15,ИСХОДНИК!A:R,18,FALSE())=2,ИСХОДНИК!$T$4,IF(VLOOKUP(T15,ИСХОДНИК!A:R,18,FALSE())=3,ИСХОДНИК!$T$5)))</f>
        <v>○</v>
      </c>
      <c r="AB15" s="132">
        <v>5</v>
      </c>
      <c r="AC15" s="132">
        <v>50</v>
      </c>
      <c r="AD15" s="268">
        <v>60.3</v>
      </c>
      <c r="AE15" s="268">
        <v>2.9</v>
      </c>
      <c r="AF15" s="269">
        <v>57</v>
      </c>
      <c r="AG15" s="269">
        <v>3.5</v>
      </c>
    </row>
    <row r="16" spans="1:33" ht="21.75" customHeight="1">
      <c r="B16" s="129" t="s">
        <v>163</v>
      </c>
      <c r="C16" s="130" t="str">
        <f>VLOOKUP(B16,ИСХОДНИК!A:P,5,FALSE())</f>
        <v>FIA 50 D STR PN 52</v>
      </c>
      <c r="D16" s="132" t="s">
        <v>23</v>
      </c>
      <c r="E16" s="131" t="str">
        <f>VLOOKUP(B16,ИСХОДНИК!A:P,11,FALSE())</f>
        <v>Под сварку встык DIN</v>
      </c>
      <c r="F16" s="132">
        <f>VLOOKUP(B16,ИСХОДНИК!A:P,7,FALSE())</f>
        <v>50</v>
      </c>
      <c r="G16" s="133" t="str">
        <f>VLOOKUP(B16,ИСХОДНИК!A:P,10,FALSE())</f>
        <v>R717, R744 и фреоны</v>
      </c>
      <c r="H16" s="133">
        <f>VLOOKUP(B16,ИСХОДНИК!A:P,8,FALSE())</f>
        <v>52</v>
      </c>
      <c r="I16" s="133" t="str">
        <f>VLOOKUP(B16,ИСХОДНИК!A:P,9,FALSE())</f>
        <v xml:space="preserve"> -60…120</v>
      </c>
      <c r="J16" s="133">
        <v>34.5</v>
      </c>
      <c r="K16" s="133">
        <v>35.1</v>
      </c>
      <c r="L16" s="133">
        <v>36.4</v>
      </c>
      <c r="M16" s="133">
        <v>38.4</v>
      </c>
      <c r="N16" s="133">
        <v>150</v>
      </c>
      <c r="O16" s="132" t="str">
        <f>VLOOKUP(B16,ИСХОДНИК!A:P,15,FALSE())</f>
        <v>U6 PL40R</v>
      </c>
      <c r="P16" s="136">
        <f>VLOOKUP(B16,ИСХОДНИК!A:P,13,FALSE())</f>
        <v>130</v>
      </c>
      <c r="Q16" s="136">
        <f>VLOOKUP(B16,ИСХОДНИК!A:P,14,FALSE())</f>
        <v>156</v>
      </c>
      <c r="R16" s="137" t="str">
        <f>IF(VLOOKUP(B16,ИСХОДНИК!A:R,18,FALSE())=1,ИСХОДНИК!$T$2,IF(VLOOKUP(B16,ИСХОДНИК!A:R,18,FALSE())=2,ИСХОДНИК!$T$4,IF(VLOOKUP(B16,ИСХОДНИК!A:R,18,FALSE())=3,ИСХОДНИК!$T$5)))</f>
        <v>◑</v>
      </c>
      <c r="T16" s="129" t="s">
        <v>164</v>
      </c>
      <c r="U16" s="130" t="str">
        <f>VLOOKUP(T16,ИСХОДНИК!A:P,7,FALSE())</f>
        <v>FIA 32-40</v>
      </c>
      <c r="V16" s="132" t="str">
        <f>VLOOKUP(T16,ИСХОДНИК!A:P,6,FALSE())</f>
        <v>150 мкм</v>
      </c>
      <c r="W16" s="132" t="str">
        <f>VLOOKUP(T16,ИСХОДНИК!A:P,15,FALSE())</f>
        <v>U6 PL40R</v>
      </c>
      <c r="X16" s="136">
        <f>VLOOKUP(T16,ИСХОДНИК!A:P,13,FALSE())</f>
        <v>40</v>
      </c>
      <c r="Y16" s="136">
        <f>VLOOKUP(T16,ИСХОДНИК!A:P,14,FALSE())</f>
        <v>48</v>
      </c>
      <c r="Z16" s="137" t="str">
        <f>IF(VLOOKUP(T16,ИСХОДНИК!A:R,18,FALSE())=1,ИСХОДНИК!$T$2,IF(VLOOKUP(T16,ИСХОДНИК!A:R,18,FALSE())=2,ИСХОДНИК!$T$4,IF(VLOOKUP(T16,ИСХОДНИК!A:R,18,FALSE())=3,ИСХОДНИК!$T$5)))</f>
        <v>◑</v>
      </c>
      <c r="AB16" s="132">
        <v>6</v>
      </c>
      <c r="AC16" s="132">
        <v>65</v>
      </c>
      <c r="AD16" s="268">
        <v>76.099999999999994</v>
      </c>
      <c r="AE16" s="268">
        <v>2.9</v>
      </c>
      <c r="AF16" s="268">
        <v>76.099999999999994</v>
      </c>
      <c r="AG16" s="268">
        <v>2.9</v>
      </c>
    </row>
    <row r="17" spans="2:33" ht="21.75" customHeight="1">
      <c r="B17" s="129" t="s">
        <v>165</v>
      </c>
      <c r="C17" s="130" t="str">
        <f>VLOOKUP(B17,ИСХОДНИК!A:P,5,FALSE())</f>
        <v>FIA 65 D STR PN 52</v>
      </c>
      <c r="D17" s="132" t="s">
        <v>23</v>
      </c>
      <c r="E17" s="131" t="str">
        <f>VLOOKUP(B17,ИСХОДНИК!A:P,11,FALSE())</f>
        <v>Под сварку встык DIN</v>
      </c>
      <c r="F17" s="132">
        <f>VLOOKUP(B17,ИСХОДНИК!A:P,7,FALSE())</f>
        <v>65</v>
      </c>
      <c r="G17" s="133" t="str">
        <f>VLOOKUP(B17,ИСХОДНИК!A:P,10,FALSE())</f>
        <v>R717, R744 и фреоны</v>
      </c>
      <c r="H17" s="133">
        <f>VLOOKUP(B17,ИСХОДНИК!A:P,8,FALSE())</f>
        <v>52</v>
      </c>
      <c r="I17" s="133" t="str">
        <f>VLOOKUP(B17,ИСХОДНИК!A:P,9,FALSE())</f>
        <v xml:space="preserve"> -60…120</v>
      </c>
      <c r="J17" s="133" t="s">
        <v>166</v>
      </c>
      <c r="K17" s="133">
        <v>42.9</v>
      </c>
      <c r="L17" s="133">
        <v>44.2</v>
      </c>
      <c r="M17" s="133">
        <v>46.2</v>
      </c>
      <c r="N17" s="133">
        <v>250</v>
      </c>
      <c r="O17" s="132" t="str">
        <f>VLOOKUP(B17,ИСХОДНИК!A:P,15,FALSE())</f>
        <v>U6 PL40R</v>
      </c>
      <c r="P17" s="136">
        <f>VLOOKUP(B17,ИСХОДНИК!A:P,13,FALSE())</f>
        <v>176</v>
      </c>
      <c r="Q17" s="136">
        <f>VLOOKUP(B17,ИСХОДНИК!A:P,14,FALSE())</f>
        <v>211.2</v>
      </c>
      <c r="R17" s="137" t="str">
        <f>IF(VLOOKUP(B17,ИСХОДНИК!A:R,18,FALSE())=1,ИСХОДНИК!$T$2,IF(VLOOKUP(B17,ИСХОДНИК!A:R,18,FALSE())=2,ИСХОДНИК!$T$4,IF(VLOOKUP(B17,ИСХОДНИК!A:R,18,FALSE())=3,ИСХОДНИК!$T$5)))</f>
        <v>◑</v>
      </c>
      <c r="T17" s="129" t="s">
        <v>167</v>
      </c>
      <c r="U17" s="130" t="str">
        <f>VLOOKUP(T17,ИСХОДНИК!A:P,7,FALSE())</f>
        <v>FIA 32-40</v>
      </c>
      <c r="V17" s="132" t="str">
        <f>VLOOKUP(T17,ИСХОДНИК!A:P,6,FALSE())</f>
        <v>250 мкм</v>
      </c>
      <c r="W17" s="132" t="str">
        <f>VLOOKUP(T17,ИСХОДНИК!A:P,15,FALSE())</f>
        <v>U6 PL40R</v>
      </c>
      <c r="X17" s="136">
        <f>VLOOKUP(T17,ИСХОДНИК!A:P,13,FALSE())</f>
        <v>40</v>
      </c>
      <c r="Y17" s="136">
        <f>VLOOKUP(T17,ИСХОДНИК!A:P,14,FALSE())</f>
        <v>48</v>
      </c>
      <c r="Z17" s="137" t="str">
        <f>IF(VLOOKUP(T17,ИСХОДНИК!A:R,18,FALSE())=1,ИСХОДНИК!$T$2,IF(VLOOKUP(T17,ИСХОДНИК!A:R,18,FALSE())=2,ИСХОДНИК!$T$4,IF(VLOOKUP(T17,ИСХОДНИК!A:R,18,FALSE())=3,ИСХОДНИК!$T$5)))</f>
        <v>◑</v>
      </c>
      <c r="AB17" s="132">
        <v>7</v>
      </c>
      <c r="AC17" s="132">
        <v>80</v>
      </c>
      <c r="AD17" s="268">
        <v>88.9</v>
      </c>
      <c r="AE17" s="268">
        <v>3.2</v>
      </c>
      <c r="AF17" s="268">
        <v>88.9</v>
      </c>
      <c r="AG17" s="268">
        <v>3.2</v>
      </c>
    </row>
    <row r="18" spans="2:33" ht="21.75" customHeight="1">
      <c r="B18" s="129" t="s">
        <v>168</v>
      </c>
      <c r="C18" s="130" t="str">
        <f>VLOOKUP(B18,ИСХОДНИК!A:P,5,FALSE())</f>
        <v>FIA 80 D STR PN 52</v>
      </c>
      <c r="D18" s="132" t="s">
        <v>23</v>
      </c>
      <c r="E18" s="131" t="str">
        <f>VLOOKUP(B18,ИСХОДНИК!A:P,11,FALSE())</f>
        <v>Под сварку встык DIN</v>
      </c>
      <c r="F18" s="132">
        <f>VLOOKUP(B18,ИСХОДНИК!A:P,7,FALSE())</f>
        <v>80</v>
      </c>
      <c r="G18" s="133" t="str">
        <f>VLOOKUP(B18,ИСХОДНИК!A:P,10,FALSE())</f>
        <v>R717, R744 и фреоны</v>
      </c>
      <c r="H18" s="133">
        <f>VLOOKUP(B18,ИСХОДНИК!A:P,8,FALSE())</f>
        <v>52</v>
      </c>
      <c r="I18" s="133" t="str">
        <f>VLOOKUP(B18,ИСХОДНИК!A:P,9,FALSE())</f>
        <v xml:space="preserve"> -60…120</v>
      </c>
      <c r="J18" s="133" t="s">
        <v>166</v>
      </c>
      <c r="K18" s="133">
        <v>80</v>
      </c>
      <c r="L18" s="133">
        <v>82.6</v>
      </c>
      <c r="M18" s="133">
        <v>86.5</v>
      </c>
      <c r="N18" s="133">
        <v>250</v>
      </c>
      <c r="O18" s="132" t="str">
        <f>VLOOKUP(B18,ИСХОДНИК!A:P,15,FALSE())</f>
        <v>U6 PL40R</v>
      </c>
      <c r="P18" s="136">
        <f>VLOOKUP(B18,ИСХОДНИК!A:P,13,FALSE())</f>
        <v>210</v>
      </c>
      <c r="Q18" s="136">
        <f>VLOOKUP(B18,ИСХОДНИК!A:P,14,FALSE())</f>
        <v>252</v>
      </c>
      <c r="R18" s="328" t="str">
        <f>IF(VLOOKUP(B18,ИСХОДНИК!A:R,18,FALSE())=1,ИСХОДНИК!$T$2,IF(VLOOKUP(B18,ИСХОДНИК!A:R,18,FALSE())=2,ИСХОДНИК!$T$4,IF(VLOOKUP(B18,ИСХОДНИК!A:R,18,FALSE())=3,ИСХОДНИК!$T$5)))</f>
        <v>●</v>
      </c>
      <c r="T18" s="129" t="s">
        <v>169</v>
      </c>
      <c r="U18" s="130" t="str">
        <f>VLOOKUP(T18,ИСХОДНИК!A:P,7,FALSE())</f>
        <v>FIA 32-40</v>
      </c>
      <c r="V18" s="132" t="str">
        <f>VLOOKUP(T18,ИСХОДНИК!A:P,6,FALSE())</f>
        <v>500 мкм</v>
      </c>
      <c r="W18" s="132" t="str">
        <f>VLOOKUP(T18,ИСХОДНИК!A:P,15,FALSE())</f>
        <v>U6 PL40R</v>
      </c>
      <c r="X18" s="136">
        <f>VLOOKUP(T18,ИСХОДНИК!A:P,13,FALSE())</f>
        <v>40</v>
      </c>
      <c r="Y18" s="136">
        <f>VLOOKUP(T18,ИСХОДНИК!A:P,14,FALSE())</f>
        <v>48</v>
      </c>
      <c r="Z18" s="328" t="str">
        <f>IF(VLOOKUP(T18,ИСХОДНИК!A:R,18,FALSE())=1,ИСХОДНИК!$T$2,IF(VLOOKUP(T18,ИСХОДНИК!A:R,18,FALSE())=2,ИСХОДНИК!$T$4,IF(VLOOKUP(T18,ИСХОДНИК!A:R,18,FALSE())=3,ИСХОДНИК!$T$5)))</f>
        <v>○</v>
      </c>
      <c r="AB18" s="132">
        <v>8</v>
      </c>
      <c r="AC18" s="132">
        <v>100</v>
      </c>
      <c r="AD18" s="268">
        <v>114.3</v>
      </c>
      <c r="AE18" s="268">
        <v>3.6</v>
      </c>
      <c r="AF18" s="269">
        <v>108</v>
      </c>
      <c r="AG18" s="269">
        <v>4</v>
      </c>
    </row>
    <row r="19" spans="2:33" ht="21.75" customHeight="1">
      <c r="B19" s="129" t="s">
        <v>170</v>
      </c>
      <c r="C19" s="130" t="str">
        <f>VLOOKUP(B19,ИСХОДНИК!A:P,5,FALSE())</f>
        <v>FIA 100 D STR PN 52</v>
      </c>
      <c r="D19" s="132" t="s">
        <v>23</v>
      </c>
      <c r="E19" s="131" t="str">
        <f>VLOOKUP(B19,ИСХОДНИК!A:P,11,FALSE())</f>
        <v>Под сварку встык DIN</v>
      </c>
      <c r="F19" s="132">
        <f>VLOOKUP(B19,ИСХОДНИК!A:P,7,FALSE())</f>
        <v>100</v>
      </c>
      <c r="G19" s="133" t="str">
        <f>VLOOKUP(B19,ИСХОДНИК!A:P,10,FALSE())</f>
        <v>R717, R744 и фреоны</v>
      </c>
      <c r="H19" s="133">
        <f>VLOOKUP(B19,ИСХОДНИК!A:P,8,FALSE())</f>
        <v>52</v>
      </c>
      <c r="I19" s="133" t="str">
        <f>VLOOKUP(B19,ИСХОДНИК!A:P,9,FALSE())</f>
        <v xml:space="preserve"> -60…120</v>
      </c>
      <c r="J19" s="133" t="s">
        <v>166</v>
      </c>
      <c r="K19" s="133">
        <v>124.2</v>
      </c>
      <c r="L19" s="133">
        <v>128.1</v>
      </c>
      <c r="M19" s="133">
        <v>134.6</v>
      </c>
      <c r="N19" s="133">
        <v>250</v>
      </c>
      <c r="O19" s="132" t="str">
        <f>VLOOKUP(B19,ИСХОДНИК!A:P,15,FALSE())</f>
        <v>U6 PL40R</v>
      </c>
      <c r="P19" s="136">
        <f>VLOOKUP(B19,ИСХОДНИК!A:P,13,FALSE())</f>
        <v>400</v>
      </c>
      <c r="Q19" s="136">
        <f>VLOOKUP(B19,ИСХОДНИК!A:P,14,FALSE())</f>
        <v>480</v>
      </c>
      <c r="R19" s="328" t="str">
        <f>IF(VLOOKUP(B19,ИСХОДНИК!A:R,18,FALSE())=1,ИСХОДНИК!$T$2,IF(VLOOKUP(B19,ИСХОДНИК!A:R,18,FALSE())=2,ИСХОДНИК!$T$4,IF(VLOOKUP(B19,ИСХОДНИК!A:R,18,FALSE())=3,ИСХОДНИК!$T$5)))</f>
        <v>○</v>
      </c>
      <c r="T19" s="129" t="s">
        <v>171</v>
      </c>
      <c r="U19" s="130" t="str">
        <f>VLOOKUP(T19,ИСХОДНИК!A:P,7,FALSE())</f>
        <v>FIA 50</v>
      </c>
      <c r="V19" s="132" t="str">
        <f>VLOOKUP(T19,ИСХОДНИК!A:P,6,FALSE())</f>
        <v>100 мкм</v>
      </c>
      <c r="W19" s="132" t="str">
        <f>VLOOKUP(T19,ИСХОДНИК!A:P,15,FALSE())</f>
        <v>U6 PL40R</v>
      </c>
      <c r="X19" s="136">
        <f>VLOOKUP(T19,ИСХОДНИК!A:P,13,FALSE())</f>
        <v>56</v>
      </c>
      <c r="Y19" s="136">
        <f>VLOOKUP(T19,ИСХОДНИК!A:P,14,FALSE())</f>
        <v>67.2</v>
      </c>
      <c r="Z19" s="328" t="str">
        <f>IF(VLOOKUP(T19,ИСХОДНИК!A:R,18,FALSE())=1,ИСХОДНИК!$T$2,IF(VLOOKUP(T19,ИСХОДНИК!A:R,18,FALSE())=2,ИСХОДНИК!$T$4,IF(VLOOKUP(T19,ИСХОДНИК!A:R,18,FALSE())=3,ИСХОДНИК!$T$5)))</f>
        <v>○</v>
      </c>
      <c r="AB19" s="132">
        <v>9</v>
      </c>
      <c r="AC19" s="132">
        <v>125</v>
      </c>
      <c r="AD19" s="268">
        <v>139.69999999999999</v>
      </c>
      <c r="AE19" s="268">
        <v>4</v>
      </c>
      <c r="AF19" s="269">
        <v>133</v>
      </c>
      <c r="AG19" s="269">
        <v>4</v>
      </c>
    </row>
    <row r="20" spans="2:33" ht="21.75" customHeight="1">
      <c r="B20" s="129" t="s">
        <v>1238</v>
      </c>
      <c r="C20" s="130" t="str">
        <f>VLOOKUP(B20,ИСХОДНИК!A:P,5,FALSE())</f>
        <v>FIA 100 G STR PN 52</v>
      </c>
      <c r="D20" s="132" t="s">
        <v>23</v>
      </c>
      <c r="E20" s="131" t="str">
        <f>VLOOKUP(B20,ИСХОДНИК!A:P,11,FALSE())</f>
        <v>Под сварку встык GOST</v>
      </c>
      <c r="F20" s="132">
        <f>VLOOKUP(B20,ИСХОДНИК!A:P,7,FALSE())</f>
        <v>100</v>
      </c>
      <c r="G20" s="133" t="str">
        <f>VLOOKUP(B20,ИСХОДНИК!A:P,10,FALSE())</f>
        <v>R717, R744 и фреоны</v>
      </c>
      <c r="H20" s="133">
        <f>VLOOKUP(B20,ИСХОДНИК!A:P,8,FALSE())</f>
        <v>52</v>
      </c>
      <c r="I20" s="133" t="str">
        <f>VLOOKUP(B20,ИСХОДНИК!A:P,9,FALSE())</f>
        <v xml:space="preserve"> -60…120</v>
      </c>
      <c r="J20" s="133" t="s">
        <v>166</v>
      </c>
      <c r="K20" s="133">
        <v>124.2</v>
      </c>
      <c r="L20" s="133">
        <v>128.1</v>
      </c>
      <c r="M20" s="133">
        <v>134.6</v>
      </c>
      <c r="N20" s="133">
        <v>250</v>
      </c>
      <c r="O20" s="132" t="str">
        <f>VLOOKUP(B20,ИСХОДНИК!A:P,15,FALSE())</f>
        <v>U6 PL40R</v>
      </c>
      <c r="P20" s="136">
        <f>VLOOKUP(B20,ИСХОДНИК!A:P,13,FALSE())</f>
        <v>400</v>
      </c>
      <c r="Q20" s="136">
        <f>VLOOKUP(B20,ИСХОДНИК!A:P,14,FALSE())</f>
        <v>480</v>
      </c>
      <c r="R20" s="328" t="str">
        <f>IF(VLOOKUP(B20,ИСХОДНИК!A:R,18,FALSE())=1,ИСХОДНИК!$T$2,IF(VLOOKUP(B20,ИСХОДНИК!A:R,18,FALSE())=2,ИСХОДНИК!$T$4,IF(VLOOKUP(B20,ИСХОДНИК!A:R,18,FALSE())=3,ИСХОДНИК!$T$5)))</f>
        <v>○</v>
      </c>
      <c r="T20" s="129" t="s">
        <v>173</v>
      </c>
      <c r="U20" s="130" t="str">
        <f>VLOOKUP(T20,ИСХОДНИК!A:P,7,FALSE())</f>
        <v>FIA 50</v>
      </c>
      <c r="V20" s="132" t="str">
        <f>VLOOKUP(T20,ИСХОДНИК!A:P,6,FALSE())</f>
        <v>150 мкм</v>
      </c>
      <c r="W20" s="132" t="str">
        <f>VLOOKUP(T20,ИСХОДНИК!A:P,15,FALSE())</f>
        <v>U6 PL40R</v>
      </c>
      <c r="X20" s="136">
        <f>VLOOKUP(T20,ИСХОДНИК!A:P,13,FALSE())</f>
        <v>56</v>
      </c>
      <c r="Y20" s="136">
        <f>VLOOKUP(T20,ИСХОДНИК!A:P,14,FALSE())</f>
        <v>67.2</v>
      </c>
      <c r="Z20" s="137" t="str">
        <f>IF(VLOOKUP(T20,ИСХОДНИК!A:R,18,FALSE())=1,ИСХОДНИК!$T$2,IF(VLOOKUP(T20,ИСХОДНИК!A:R,18,FALSE())=2,ИСХОДНИК!$T$4,IF(VLOOKUP(T20,ИСХОДНИК!A:R,18,FALSE())=3,ИСХОДНИК!$T$5)))</f>
        <v>◑</v>
      </c>
      <c r="AB20" s="132">
        <v>10</v>
      </c>
      <c r="AC20" s="132">
        <v>150</v>
      </c>
      <c r="AD20" s="268">
        <v>168.3</v>
      </c>
      <c r="AE20" s="268">
        <v>4.5</v>
      </c>
      <c r="AF20" s="269">
        <v>159</v>
      </c>
      <c r="AG20" s="269">
        <v>4.5</v>
      </c>
    </row>
    <row r="21" spans="2:33" ht="21.75" customHeight="1">
      <c r="B21" s="129" t="s">
        <v>176</v>
      </c>
      <c r="C21" s="130" t="str">
        <f>VLOOKUP(B21,ИСХОДНИК!A:P,5,FALSE())</f>
        <v>FIA 100 D STR PN 40</v>
      </c>
      <c r="D21" s="132" t="s">
        <v>23</v>
      </c>
      <c r="E21" s="131" t="str">
        <f>VLOOKUP(B21,ИСХОДНИК!A:P,11,FALSE())</f>
        <v>Под сварку встык DIN</v>
      </c>
      <c r="F21" s="132">
        <f>VLOOKUP(B21,ИСХОДНИК!A:P,7,FALSE())</f>
        <v>100</v>
      </c>
      <c r="G21" s="133" t="str">
        <f>VLOOKUP(B21,ИСХОДНИК!A:P,10,FALSE())</f>
        <v>R717, R744 и фреоны</v>
      </c>
      <c r="H21" s="133">
        <f>VLOOKUP(B21,ИСХОДНИК!A:P,8,FALSE())</f>
        <v>40</v>
      </c>
      <c r="I21" s="133" t="str">
        <f>VLOOKUP(B21,ИСХОДНИК!A:P,9,FALSE())</f>
        <v xml:space="preserve"> -60…120</v>
      </c>
      <c r="J21" s="133" t="s">
        <v>166</v>
      </c>
      <c r="K21" s="133">
        <v>124.2</v>
      </c>
      <c r="L21" s="133">
        <v>128.1</v>
      </c>
      <c r="M21" s="133">
        <v>134.6</v>
      </c>
      <c r="N21" s="133">
        <v>250</v>
      </c>
      <c r="O21" s="132" t="str">
        <f>VLOOKUP(B21,ИСХОДНИК!A:P,15,FALSE())</f>
        <v>U6 PL40R</v>
      </c>
      <c r="P21" s="136">
        <f>VLOOKUP(B21,ИСХОДНИК!A:P,13,FALSE())</f>
        <v>350</v>
      </c>
      <c r="Q21" s="136">
        <f>VLOOKUP(B21,ИСХОДНИК!A:P,14,FALSE())</f>
        <v>420</v>
      </c>
      <c r="R21" s="137" t="str">
        <f>IF(VLOOKUP(B21,ИСХОДНИК!A:R,18,FALSE())=1,ИСХОДНИК!$T$2,IF(VLOOKUP(B21,ИСХОДНИК!A:R,18,FALSE())=2,ИСХОДНИК!$T$4,IF(VLOOKUP(B21,ИСХОДНИК!A:R,18,FALSE())=3,ИСХОДНИК!$T$5)))</f>
        <v>◑</v>
      </c>
      <c r="T21" s="129" t="s">
        <v>175</v>
      </c>
      <c r="U21" s="130" t="str">
        <f>VLOOKUP(T21,ИСХОДНИК!A:P,7,FALSE())</f>
        <v>FIA 50</v>
      </c>
      <c r="V21" s="132" t="str">
        <f>VLOOKUP(T21,ИСХОДНИК!A:P,6,FALSE())</f>
        <v>250 мкм</v>
      </c>
      <c r="W21" s="132" t="str">
        <f>VLOOKUP(T21,ИСХОДНИК!A:P,15,FALSE())</f>
        <v>U6 PL40R</v>
      </c>
      <c r="X21" s="136">
        <f>VLOOKUP(T21,ИСХОДНИК!A:P,13,FALSE())</f>
        <v>56</v>
      </c>
      <c r="Y21" s="136">
        <f>VLOOKUP(T21,ИСХОДНИК!A:P,14,FALSE())</f>
        <v>67.2</v>
      </c>
      <c r="Z21" s="137" t="str">
        <f>IF(VLOOKUP(T21,ИСХОДНИК!A:R,18,FALSE())=1,ИСХОДНИК!$T$2,IF(VLOOKUP(T21,ИСХОДНИК!A:R,18,FALSE())=2,ИСХОДНИК!$T$4,IF(VLOOKUP(T21,ИСХОДНИК!A:R,18,FALSE())=3,ИСХОДНИК!$T$5)))</f>
        <v>◑</v>
      </c>
      <c r="AB21" s="132">
        <v>11</v>
      </c>
      <c r="AC21" s="132">
        <v>200</v>
      </c>
      <c r="AD21" s="268">
        <v>219.1</v>
      </c>
      <c r="AE21" s="268">
        <v>6</v>
      </c>
      <c r="AF21" s="225"/>
      <c r="AG21" s="227"/>
    </row>
    <row r="22" spans="2:33" ht="21.75" customHeight="1">
      <c r="B22" s="129" t="s">
        <v>1232</v>
      </c>
      <c r="C22" s="130" t="str">
        <f>VLOOKUP(B22,ИСХОДНИК!A:P,5,FALSE())</f>
        <v>FIA 100 G STR PN 40</v>
      </c>
      <c r="D22" s="132" t="s">
        <v>23</v>
      </c>
      <c r="E22" s="131" t="str">
        <f>VLOOKUP(B22,ИСХОДНИК!A:P,11,FALSE())</f>
        <v>Под сварку встык GOST</v>
      </c>
      <c r="F22" s="132">
        <f>VLOOKUP(B22,ИСХОДНИК!A:P,7,FALSE())</f>
        <v>100</v>
      </c>
      <c r="G22" s="133" t="str">
        <f>VLOOKUP(B22,ИСХОДНИК!A:P,10,FALSE())</f>
        <v>R717, R744 и фреоны</v>
      </c>
      <c r="H22" s="133">
        <f>VLOOKUP(B22,ИСХОДНИК!A:P,8,FALSE())</f>
        <v>40</v>
      </c>
      <c r="I22" s="133" t="str">
        <f>VLOOKUP(B22,ИСХОДНИК!A:P,9,FALSE())</f>
        <v xml:space="preserve"> -60…120</v>
      </c>
      <c r="J22" s="133" t="s">
        <v>166</v>
      </c>
      <c r="K22" s="133">
        <v>124.2</v>
      </c>
      <c r="L22" s="133">
        <v>128.1</v>
      </c>
      <c r="M22" s="133">
        <v>134.6</v>
      </c>
      <c r="N22" s="133">
        <v>250</v>
      </c>
      <c r="O22" s="132" t="str">
        <f>VLOOKUP(B22,ИСХОДНИК!A:P,15,FALSE())</f>
        <v>U6 PL40R</v>
      </c>
      <c r="P22" s="136">
        <f>VLOOKUP(B22,ИСХОДНИК!A:P,13,FALSE())</f>
        <v>350</v>
      </c>
      <c r="Q22" s="136">
        <f>VLOOKUP(B22,ИСХОДНИК!A:P,14,FALSE())</f>
        <v>420</v>
      </c>
      <c r="R22" s="328" t="str">
        <f>IF(VLOOKUP(B22,ИСХОДНИК!A:R,18,FALSE())=1,ИСХОДНИК!$T$2,IF(VLOOKUP(B22,ИСХОДНИК!A:R,18,FALSE())=2,ИСХОДНИК!$T$4,IF(VLOOKUP(B22,ИСХОДНИК!A:R,18,FALSE())=3,ИСХОДНИК!$T$5)))</f>
        <v>○</v>
      </c>
      <c r="T22" s="129" t="s">
        <v>177</v>
      </c>
      <c r="U22" s="130" t="str">
        <f>VLOOKUP(T22,ИСХОДНИК!A:P,7,FALSE())</f>
        <v>FIA 50</v>
      </c>
      <c r="V22" s="132" t="str">
        <f>VLOOKUP(T22,ИСХОДНИК!A:P,6,FALSE())</f>
        <v>500 мкм</v>
      </c>
      <c r="W22" s="132" t="str">
        <f>VLOOKUP(T22,ИСХОДНИК!A:P,15,FALSE())</f>
        <v>U6 PL40R</v>
      </c>
      <c r="X22" s="136">
        <f>VLOOKUP(T22,ИСХОДНИК!A:P,13,FALSE())</f>
        <v>56</v>
      </c>
      <c r="Y22" s="136">
        <f>VLOOKUP(T22,ИСХОДНИК!A:P,14,FALSE())</f>
        <v>67.2</v>
      </c>
      <c r="Z22" s="328" t="str">
        <f>IF(VLOOKUP(T22,ИСХОДНИК!A:R,18,FALSE())=1,ИСХОДНИК!$T$2,IF(VLOOKUP(T22,ИСХОДНИК!A:R,18,FALSE())=2,ИСХОДНИК!$T$4,IF(VLOOKUP(T22,ИСХОДНИК!A:R,18,FALSE())=3,ИСХОДНИК!$T$5)))</f>
        <v>○</v>
      </c>
      <c r="AB22" s="132">
        <v>12</v>
      </c>
      <c r="AC22" s="132">
        <v>250</v>
      </c>
      <c r="AD22" s="268">
        <v>273</v>
      </c>
      <c r="AE22" s="268">
        <v>6.3</v>
      </c>
      <c r="AF22" s="229"/>
      <c r="AG22" s="215"/>
    </row>
    <row r="23" spans="2:33" ht="21.75" customHeight="1">
      <c r="B23" s="129" t="s">
        <v>172</v>
      </c>
      <c r="C23" s="130" t="str">
        <f>VLOOKUP(B23,ИСХОДНИК!A:P,5,FALSE())</f>
        <v>FIA 125 D STR PN 52</v>
      </c>
      <c r="D23" s="132" t="s">
        <v>23</v>
      </c>
      <c r="E23" s="131" t="str">
        <f>VLOOKUP(B23,ИСХОДНИК!A:P,11,FALSE())</f>
        <v>Под сварку встык DIN</v>
      </c>
      <c r="F23" s="132">
        <f>VLOOKUP(B23,ИСХОДНИК!A:P,7,FALSE())</f>
        <v>125</v>
      </c>
      <c r="G23" s="133" t="str">
        <f>VLOOKUP(B23,ИСХОДНИК!A:P,10,FALSE())</f>
        <v>R717, R744 и фреоны</v>
      </c>
      <c r="H23" s="133">
        <f>VLOOKUP(B23,ИСХОДНИК!A:P,8,FALSE())</f>
        <v>52</v>
      </c>
      <c r="I23" s="133" t="str">
        <f>VLOOKUP(B23,ИСХОДНИК!A:P,9,FALSE())</f>
        <v xml:space="preserve"> -60…120</v>
      </c>
      <c r="J23" s="133" t="s">
        <v>166</v>
      </c>
      <c r="K23" s="133">
        <v>210.6</v>
      </c>
      <c r="L23" s="133">
        <v>217.1</v>
      </c>
      <c r="M23" s="133">
        <v>228.2</v>
      </c>
      <c r="N23" s="133">
        <v>250</v>
      </c>
      <c r="O23" s="132" t="str">
        <f>VLOOKUP(B23,ИСХОДНИК!A:P,15,FALSE())</f>
        <v>U6 PL40R</v>
      </c>
      <c r="P23" s="136">
        <f>VLOOKUP(B23,ИСХОДНИК!A:P,13,FALSE())</f>
        <v>725</v>
      </c>
      <c r="Q23" s="136">
        <f>VLOOKUP(B23,ИСХОДНИК!A:P,14,FALSE())</f>
        <v>870</v>
      </c>
      <c r="R23" s="328" t="str">
        <f>IF(VLOOKUP(B23,ИСХОДНИК!A:R,18,FALSE())=1,ИСХОДНИК!$T$2,IF(VLOOKUP(B23,ИСХОДНИК!A:R,18,FALSE())=2,ИСХОДНИК!$T$4,IF(VLOOKUP(B23,ИСХОДНИК!A:R,18,FALSE())=3,ИСХОДНИК!$T$5)))</f>
        <v>○</v>
      </c>
      <c r="T23" s="129" t="s">
        <v>179</v>
      </c>
      <c r="U23" s="130" t="str">
        <f>VLOOKUP(T23,ИСХОДНИК!A:P,7,FALSE())</f>
        <v>FIA 65</v>
      </c>
      <c r="V23" s="132" t="str">
        <f>VLOOKUP(T23,ИСХОДНИК!A:P,6,FALSE())</f>
        <v>150 мкм</v>
      </c>
      <c r="W23" s="132" t="str">
        <f>VLOOKUP(T23,ИСХОДНИК!A:P,15,FALSE())</f>
        <v>U6 PL40R</v>
      </c>
      <c r="X23" s="136">
        <f>VLOOKUP(T23,ИСХОДНИК!A:P,13,FALSE())</f>
        <v>85</v>
      </c>
      <c r="Y23" s="136">
        <f>VLOOKUP(T23,ИСХОДНИК!A:P,14,FALSE())</f>
        <v>102</v>
      </c>
      <c r="Z23" s="137" t="str">
        <f>IF(VLOOKUP(T23,ИСХОДНИК!A:R,18,FALSE())=1,ИСХОДНИК!$T$2,IF(VLOOKUP(T23,ИСХОДНИК!A:R,18,FALSE())=2,ИСХОДНИК!$T$4,IF(VLOOKUP(T23,ИСХОДНИК!A:R,18,FALSE())=3,ИСХОДНИК!$T$5)))</f>
        <v>◑</v>
      </c>
    </row>
    <row r="24" spans="2:33" ht="21.75" customHeight="1">
      <c r="B24" s="129" t="s">
        <v>1240</v>
      </c>
      <c r="C24" s="130" t="str">
        <f>VLOOKUP(B24,ИСХОДНИК!A:P,5,FALSE())</f>
        <v>FIA 125 G STR PN 52</v>
      </c>
      <c r="D24" s="132" t="s">
        <v>23</v>
      </c>
      <c r="E24" s="131" t="str">
        <f>VLOOKUP(B24,ИСХОДНИК!A:P,11,FALSE())</f>
        <v>Под сварку встык GOST</v>
      </c>
      <c r="F24" s="132">
        <f>VLOOKUP(B24,ИСХОДНИК!A:P,7,FALSE())</f>
        <v>125</v>
      </c>
      <c r="G24" s="133" t="str">
        <f>VLOOKUP(B24,ИСХОДНИК!A:P,10,FALSE())</f>
        <v>R717, R744 и фреоны</v>
      </c>
      <c r="H24" s="133">
        <f>VLOOKUP(B24,ИСХОДНИК!A:P,8,FALSE())</f>
        <v>52</v>
      </c>
      <c r="I24" s="133" t="str">
        <f>VLOOKUP(B24,ИСХОДНИК!A:P,9,FALSE())</f>
        <v xml:space="preserve"> -60…120</v>
      </c>
      <c r="J24" s="133" t="s">
        <v>166</v>
      </c>
      <c r="K24" s="133">
        <v>297</v>
      </c>
      <c r="L24" s="133">
        <v>306.10000000000002</v>
      </c>
      <c r="M24" s="133">
        <v>321.8</v>
      </c>
      <c r="N24" s="133">
        <v>250</v>
      </c>
      <c r="O24" s="132" t="str">
        <f>VLOOKUP(B24,ИСХОДНИК!A:P,15,FALSE())</f>
        <v>U6 PL40R</v>
      </c>
      <c r="P24" s="136">
        <f>VLOOKUP(B24,ИСХОДНИК!A:P,13,FALSE())</f>
        <v>725</v>
      </c>
      <c r="Q24" s="136">
        <f>VLOOKUP(B24,ИСХОДНИК!A:P,14,FALSE())</f>
        <v>870</v>
      </c>
      <c r="R24" s="328" t="str">
        <f>IF(VLOOKUP(B24,ИСХОДНИК!A:R,18,FALSE())=1,ИСХОДНИК!$T$2,IF(VLOOKUP(B24,ИСХОДНИК!A:R,18,FALSE())=2,ИСХОДНИК!$T$4,IF(VLOOKUP(B24,ИСХОДНИК!A:R,18,FALSE())=3,ИСХОДНИК!$T$5)))</f>
        <v>○</v>
      </c>
      <c r="T24" s="129" t="s">
        <v>181</v>
      </c>
      <c r="U24" s="130" t="str">
        <f>VLOOKUP(T24,ИСХОДНИК!A:P,7,FALSE())</f>
        <v>FIA 65</v>
      </c>
      <c r="V24" s="132" t="str">
        <f>VLOOKUP(T24,ИСХОДНИК!A:P,6,FALSE())</f>
        <v>250 мкм</v>
      </c>
      <c r="W24" s="132" t="str">
        <f>VLOOKUP(T24,ИСХОДНИК!A:P,15,FALSE())</f>
        <v>U6 PL40R</v>
      </c>
      <c r="X24" s="136">
        <f>VLOOKUP(T24,ИСХОДНИК!A:P,13,FALSE())</f>
        <v>85</v>
      </c>
      <c r="Y24" s="136">
        <f>VLOOKUP(T24,ИСХОДНИК!A:P,14,FALSE())</f>
        <v>102</v>
      </c>
      <c r="Z24" s="137" t="str">
        <f>IF(VLOOKUP(T24,ИСХОДНИК!A:R,18,FALSE())=1,ИСХОДНИК!$T$2,IF(VLOOKUP(T24,ИСХОДНИК!A:R,18,FALSE())=2,ИСХОДНИК!$T$4,IF(VLOOKUP(T24,ИСХОДНИК!A:R,18,FALSE())=3,ИСХОДНИК!$T$5)))</f>
        <v>◑</v>
      </c>
    </row>
    <row r="25" spans="2:33" ht="21.75" customHeight="1">
      <c r="B25" s="129" t="s">
        <v>178</v>
      </c>
      <c r="C25" s="130" t="str">
        <f>VLOOKUP(B25,ИСХОДНИК!A:P,5,FALSE())</f>
        <v>FIA 125 D STR PN 40</v>
      </c>
      <c r="D25" s="132" t="s">
        <v>23</v>
      </c>
      <c r="E25" s="131" t="str">
        <f>VLOOKUP(B25,ИСХОДНИК!A:P,11,FALSE())</f>
        <v>Под сварку встык DIN</v>
      </c>
      <c r="F25" s="132">
        <f>VLOOKUP(B25,ИСХОДНИК!A:P,7,FALSE())</f>
        <v>125</v>
      </c>
      <c r="G25" s="133" t="str">
        <f>VLOOKUP(B25,ИСХОДНИК!A:P,10,FALSE())</f>
        <v>R717, R744 и фреоны</v>
      </c>
      <c r="H25" s="133">
        <f>VLOOKUP(B25,ИСХОДНИК!A:P,8,FALSE())</f>
        <v>40</v>
      </c>
      <c r="I25" s="133" t="str">
        <f>VLOOKUP(B25,ИСХОДНИК!A:P,9,FALSE())</f>
        <v xml:space="preserve"> -60…120</v>
      </c>
      <c r="J25" s="133" t="s">
        <v>166</v>
      </c>
      <c r="K25" s="133">
        <v>383.4</v>
      </c>
      <c r="L25" s="133">
        <v>395.1</v>
      </c>
      <c r="M25" s="133">
        <v>415.4</v>
      </c>
      <c r="N25" s="133">
        <v>250</v>
      </c>
      <c r="O25" s="132" t="str">
        <f>VLOOKUP(B25,ИСХОДНИК!A:P,15,FALSE())</f>
        <v>U6 PL40R</v>
      </c>
      <c r="P25" s="136">
        <f>VLOOKUP(B25,ИСХОДНИК!A:P,13,FALSE())</f>
        <v>590</v>
      </c>
      <c r="Q25" s="136">
        <f>VLOOKUP(B25,ИСХОДНИК!A:P,14,FALSE())</f>
        <v>708</v>
      </c>
      <c r="R25" s="328" t="str">
        <f>IF(VLOOKUP(B25,ИСХОДНИК!A:R,18,FALSE())=1,ИСХОДНИК!$T$2,IF(VLOOKUP(B25,ИСХОДНИК!A:R,18,FALSE())=2,ИСХОДНИК!$T$4,IF(VLOOKUP(B25,ИСХОДНИК!A:R,18,FALSE())=3,ИСХОДНИК!$T$5)))</f>
        <v>○</v>
      </c>
      <c r="T25" s="129" t="s">
        <v>183</v>
      </c>
      <c r="U25" s="130" t="str">
        <f>VLOOKUP(T25,ИСХОДНИК!A:P,7,FALSE())</f>
        <v>FIA 65</v>
      </c>
      <c r="V25" s="132" t="str">
        <f>VLOOKUP(T25,ИСХОДНИК!A:P,6,FALSE())</f>
        <v>500 мкм</v>
      </c>
      <c r="W25" s="132" t="str">
        <f>VLOOKUP(T25,ИСХОДНИК!A:P,15,FALSE())</f>
        <v>U6 PL40R</v>
      </c>
      <c r="X25" s="136">
        <f>VLOOKUP(T25,ИСХОДНИК!A:P,13,FALSE())</f>
        <v>85</v>
      </c>
      <c r="Y25" s="136">
        <f>VLOOKUP(T25,ИСХОДНИК!A:P,14,FALSE())</f>
        <v>102</v>
      </c>
      <c r="Z25" s="137" t="str">
        <f>IF(VLOOKUP(T25,ИСХОДНИК!A:R,18,FALSE())=1,ИСХОДНИК!$T$2,IF(VLOOKUP(T25,ИСХОДНИК!A:R,18,FALSE())=2,ИСХОДНИК!$T$4,IF(VLOOKUP(T25,ИСХОДНИК!A:R,18,FALSE())=3,ИСХОДНИК!$T$5)))</f>
        <v>◑</v>
      </c>
    </row>
    <row r="26" spans="2:33" ht="21.75" customHeight="1">
      <c r="B26" s="129" t="s">
        <v>1234</v>
      </c>
      <c r="C26" s="130" t="str">
        <f>VLOOKUP(B26,ИСХОДНИК!A:P,5,FALSE())</f>
        <v>FIA 125 G STR PN 40</v>
      </c>
      <c r="D26" s="132" t="s">
        <v>23</v>
      </c>
      <c r="E26" s="131" t="str">
        <f>VLOOKUP(B26,ИСХОДНИК!A:P,11,FALSE())</f>
        <v>Под сварку встык GOST</v>
      </c>
      <c r="F26" s="132">
        <f>VLOOKUP(B26,ИСХОДНИК!A:P,7,FALSE())</f>
        <v>125</v>
      </c>
      <c r="G26" s="133" t="str">
        <f>VLOOKUP(B26,ИСХОДНИК!A:P,10,FALSE())</f>
        <v>R717, R744 и фреоны</v>
      </c>
      <c r="H26" s="133">
        <f>VLOOKUP(B26,ИСХОДНИК!A:P,8,FALSE())</f>
        <v>40</v>
      </c>
      <c r="I26" s="133" t="str">
        <f>VLOOKUP(B26,ИСХОДНИК!A:P,9,FALSE())</f>
        <v xml:space="preserve"> -60…120</v>
      </c>
      <c r="J26" s="133" t="s">
        <v>166</v>
      </c>
      <c r="K26" s="133">
        <v>469.8</v>
      </c>
      <c r="L26" s="133">
        <v>484.1</v>
      </c>
      <c r="M26" s="133">
        <v>509</v>
      </c>
      <c r="N26" s="133">
        <v>250</v>
      </c>
      <c r="O26" s="132" t="str">
        <f>VLOOKUP(B26,ИСХОДНИК!A:P,15,FALSE())</f>
        <v>U6 PL40R</v>
      </c>
      <c r="P26" s="136">
        <f>VLOOKUP(B26,ИСХОДНИК!A:P,13,FALSE())</f>
        <v>590</v>
      </c>
      <c r="Q26" s="136">
        <f>VLOOKUP(B26,ИСХОДНИК!A:P,14,FALSE())</f>
        <v>708</v>
      </c>
      <c r="R26" s="328" t="str">
        <f>IF(VLOOKUP(B26,ИСХОДНИК!A:R,18,FALSE())=1,ИСХОДНИК!$T$2,IF(VLOOKUP(B26,ИСХОДНИК!A:R,18,FALSE())=2,ИСХОДНИК!$T$4,IF(VLOOKUP(B26,ИСХОДНИК!A:R,18,FALSE())=3,ИСХОДНИК!$T$5)))</f>
        <v>○</v>
      </c>
      <c r="T26" s="129" t="s">
        <v>185</v>
      </c>
      <c r="U26" s="130" t="str">
        <f>VLOOKUP(T26,ИСХОДНИК!A:P,7,FALSE())</f>
        <v>FIA 80</v>
      </c>
      <c r="V26" s="132" t="str">
        <f>VLOOKUP(T26,ИСХОДНИК!A:P,6,FALSE())</f>
        <v>150 мкм</v>
      </c>
      <c r="W26" s="132" t="str">
        <f>VLOOKUP(T26,ИСХОДНИК!A:P,15,FALSE())</f>
        <v>U6 PL40R</v>
      </c>
      <c r="X26" s="136">
        <f>VLOOKUP(T26,ИСХОДНИК!A:P,13,FALSE())</f>
        <v>90</v>
      </c>
      <c r="Y26" s="136">
        <f>VLOOKUP(T26,ИСХОДНИК!A:P,14,FALSE())</f>
        <v>108</v>
      </c>
      <c r="Z26" s="137" t="str">
        <f>IF(VLOOKUP(T26,ИСХОДНИК!A:R,18,FALSE())=1,ИСХОДНИК!$T$2,IF(VLOOKUP(T26,ИСХОДНИК!A:R,18,FALSE())=2,ИСХОДНИК!$T$4,IF(VLOOKUP(T26,ИСХОДНИК!A:R,18,FALSE())=3,ИСХОДНИК!$T$5)))</f>
        <v>◑</v>
      </c>
    </row>
    <row r="27" spans="2:33" ht="21.75" customHeight="1">
      <c r="B27" s="129" t="s">
        <v>174</v>
      </c>
      <c r="C27" s="130" t="str">
        <f>VLOOKUP(B27,ИСХОДНИК!A:P,5,FALSE())</f>
        <v>FIA 150 D STR PN 52</v>
      </c>
      <c r="D27" s="132" t="s">
        <v>23</v>
      </c>
      <c r="E27" s="131" t="str">
        <f>VLOOKUP(B27,ИСХОДНИК!A:P,11,FALSE())</f>
        <v>Под сварку встык DIN</v>
      </c>
      <c r="F27" s="132">
        <f>VLOOKUP(B27,ИСХОДНИК!A:P,7,FALSE())</f>
        <v>150</v>
      </c>
      <c r="G27" s="133" t="str">
        <f>VLOOKUP(B27,ИСХОДНИК!A:P,10,FALSE())</f>
        <v>R717, R744 и фреоны</v>
      </c>
      <c r="H27" s="133">
        <f>VLOOKUP(B27,ИСХОДНИК!A:P,8,FALSE())</f>
        <v>52</v>
      </c>
      <c r="I27" s="133" t="str">
        <f>VLOOKUP(B27,ИСХОДНИК!A:P,9,FALSE())</f>
        <v xml:space="preserve"> -60…120</v>
      </c>
      <c r="J27" s="133" t="s">
        <v>166</v>
      </c>
      <c r="K27" s="133">
        <v>276.89999999999998</v>
      </c>
      <c r="L27" s="133">
        <v>285.39999999999998</v>
      </c>
      <c r="M27" s="133">
        <v>299.7</v>
      </c>
      <c r="N27" s="133">
        <v>250</v>
      </c>
      <c r="O27" s="132" t="str">
        <f>VLOOKUP(B27,ИСХОДНИК!A:P,15,FALSE())</f>
        <v>U6 PL40R</v>
      </c>
      <c r="P27" s="136">
        <f>VLOOKUP(B27,ИСХОДНИК!A:P,13,FALSE())</f>
        <v>990</v>
      </c>
      <c r="Q27" s="136">
        <f>VLOOKUP(B27,ИСХОДНИК!A:P,14,FALSE())</f>
        <v>1188</v>
      </c>
      <c r="R27" s="328" t="str">
        <f>IF(VLOOKUP(B27,ИСХОДНИК!A:R,18,FALSE())=1,ИСХОДНИК!$T$2,IF(VLOOKUP(B27,ИСХОДНИК!A:R,18,FALSE())=2,ИСХОДНИК!$T$4,IF(VLOOKUP(B27,ИСХОДНИК!A:R,18,FALSE())=3,ИСХОДНИК!$T$5)))</f>
        <v>○</v>
      </c>
      <c r="T27" s="129" t="s">
        <v>187</v>
      </c>
      <c r="U27" s="130" t="str">
        <f>VLOOKUP(T27,ИСХОДНИК!A:P,7,FALSE())</f>
        <v>FIA 80</v>
      </c>
      <c r="V27" s="132" t="str">
        <f>VLOOKUP(T27,ИСХОДНИК!A:P,6,FALSE())</f>
        <v>250 мкм</v>
      </c>
      <c r="W27" s="132" t="str">
        <f>VLOOKUP(T27,ИСХОДНИК!A:P,15,FALSE())</f>
        <v>U6 PL40R</v>
      </c>
      <c r="X27" s="136">
        <f>VLOOKUP(T27,ИСХОДНИК!A:P,13,FALSE())</f>
        <v>90</v>
      </c>
      <c r="Y27" s="136">
        <f>VLOOKUP(T27,ИСХОДНИК!A:P,14,FALSE())</f>
        <v>108</v>
      </c>
      <c r="Z27" s="137" t="str">
        <f>IF(VLOOKUP(T27,ИСХОДНИК!A:R,18,FALSE())=1,ИСХОДНИК!$T$2,IF(VLOOKUP(T27,ИСХОДНИК!A:R,18,FALSE())=2,ИСХОДНИК!$T$4,IF(VLOOKUP(T27,ИСХОДНИК!A:R,18,FALSE())=3,ИСХОДНИК!$T$5)))</f>
        <v>◑</v>
      </c>
    </row>
    <row r="28" spans="2:33" ht="21.75" customHeight="1">
      <c r="B28" s="129" t="s">
        <v>1242</v>
      </c>
      <c r="C28" s="130" t="str">
        <f>VLOOKUP(B28,ИСХОДНИК!A:P,5,FALSE())</f>
        <v>FIA 150 G STR PN 52</v>
      </c>
      <c r="D28" s="132" t="s">
        <v>23</v>
      </c>
      <c r="E28" s="131" t="str">
        <f>VLOOKUP(B28,ИСХОДНИК!A:P,11,FALSE())</f>
        <v>Под сварку встык GOST</v>
      </c>
      <c r="F28" s="132">
        <f>VLOOKUP(B28,ИСХОДНИК!A:P,7,FALSE())</f>
        <v>150</v>
      </c>
      <c r="G28" s="133" t="str">
        <f>VLOOKUP(B28,ИСХОДНИК!A:P,10,FALSE())</f>
        <v>R717, R744 и фреоны</v>
      </c>
      <c r="H28" s="133">
        <f>VLOOKUP(B28,ИСХОДНИК!A:P,8,FALSE())</f>
        <v>52</v>
      </c>
      <c r="I28" s="133" t="str">
        <f>VLOOKUP(B28,ИСХОДНИК!A:P,9,FALSE())</f>
        <v xml:space="preserve"> -60…120</v>
      </c>
      <c r="J28" s="133" t="s">
        <v>166</v>
      </c>
      <c r="K28" s="133">
        <v>84</v>
      </c>
      <c r="L28" s="133">
        <v>86.7</v>
      </c>
      <c r="M28" s="133">
        <v>90.4</v>
      </c>
      <c r="N28" s="133">
        <v>250</v>
      </c>
      <c r="O28" s="132" t="str">
        <f>VLOOKUP(B28,ИСХОДНИК!A:P,15,FALSE())</f>
        <v>U6 PL40R</v>
      </c>
      <c r="P28" s="136">
        <f>VLOOKUP(B28,ИСХОДНИК!A:P,13,FALSE())</f>
        <v>990</v>
      </c>
      <c r="Q28" s="136">
        <f>VLOOKUP(B28,ИСХОДНИК!A:P,14,FALSE())</f>
        <v>1188</v>
      </c>
      <c r="R28" s="328" t="str">
        <f>IF(VLOOKUP(B28,ИСХОДНИК!A:R,18,FALSE())=1,ИСХОДНИК!$T$2,IF(VLOOKUP(B28,ИСХОДНИК!A:R,18,FALSE())=2,ИСХОДНИК!$T$4,IF(VLOOKUP(B28,ИСХОДНИК!A:R,18,FALSE())=3,ИСХОДНИК!$T$5)))</f>
        <v>○</v>
      </c>
      <c r="T28" s="129" t="s">
        <v>189</v>
      </c>
      <c r="U28" s="130" t="str">
        <f>VLOOKUP(T28,ИСХОДНИК!A:P,7,FALSE())</f>
        <v>FIA 80</v>
      </c>
      <c r="V28" s="132" t="str">
        <f>VLOOKUP(T28,ИСХОДНИК!A:P,6,FALSE())</f>
        <v>500 мкм</v>
      </c>
      <c r="W28" s="132" t="str">
        <f>VLOOKUP(T28,ИСХОДНИК!A:P,15,FALSE())</f>
        <v>U6 PL40R</v>
      </c>
      <c r="X28" s="136">
        <f>VLOOKUP(T28,ИСХОДНИК!A:P,13,FALSE())</f>
        <v>90</v>
      </c>
      <c r="Y28" s="136">
        <f>VLOOKUP(T28,ИСХОДНИК!A:P,14,FALSE())</f>
        <v>108</v>
      </c>
      <c r="Z28" s="137" t="str">
        <f>IF(VLOOKUP(T28,ИСХОДНИК!A:R,18,FALSE())=1,ИСХОДНИК!$T$2,IF(VLOOKUP(T28,ИСХОДНИК!A:R,18,FALSE())=2,ИСХОДНИК!$T$4,IF(VLOOKUP(T28,ИСХОДНИК!A:R,18,FALSE())=3,ИСХОДНИК!$T$5)))</f>
        <v>◑</v>
      </c>
    </row>
    <row r="29" spans="2:33" ht="21.75" customHeight="1">
      <c r="B29" s="129" t="s">
        <v>180</v>
      </c>
      <c r="C29" s="130" t="str">
        <f>VLOOKUP(B29,ИСХОДНИК!A:P,5,FALSE())</f>
        <v>FIA 150 D STR PN 40</v>
      </c>
      <c r="D29" s="132" t="s">
        <v>23</v>
      </c>
      <c r="E29" s="131" t="str">
        <f>VLOOKUP(B29,ИСХОДНИК!A:P,11,FALSE())</f>
        <v>Под сварку встык DIN</v>
      </c>
      <c r="F29" s="132">
        <f>VLOOKUP(B29,ИСХОДНИК!A:P,7,FALSE())</f>
        <v>150</v>
      </c>
      <c r="G29" s="133" t="str">
        <f>VLOOKUP(B29,ИСХОДНИК!A:P,10,FALSE())</f>
        <v>R717, R744 и фреоны</v>
      </c>
      <c r="H29" s="133">
        <f>VLOOKUP(B29,ИСХОДНИК!A:P,8,FALSE())</f>
        <v>40</v>
      </c>
      <c r="I29" s="133" t="str">
        <f>VLOOKUP(B29,ИСХОДНИК!A:P,9,FALSE())</f>
        <v xml:space="preserve"> -60…120</v>
      </c>
      <c r="J29" s="133" t="s">
        <v>166</v>
      </c>
      <c r="K29" s="133">
        <v>-108.9</v>
      </c>
      <c r="L29" s="133">
        <v>-112</v>
      </c>
      <c r="M29" s="133">
        <v>-118.9</v>
      </c>
      <c r="N29" s="133">
        <v>250</v>
      </c>
      <c r="O29" s="132" t="str">
        <f>VLOOKUP(B29,ИСХОДНИК!A:P,15,FALSE())</f>
        <v>U6 PL40R</v>
      </c>
      <c r="P29" s="136">
        <f>VLOOKUP(B29,ИСХОДНИК!A:P,13,FALSE())</f>
        <v>830</v>
      </c>
      <c r="Q29" s="136">
        <f>VLOOKUP(B29,ИСХОДНИК!A:P,14,FALSE())</f>
        <v>996</v>
      </c>
      <c r="R29" s="328" t="str">
        <f>IF(VLOOKUP(B29,ИСХОДНИК!A:R,18,FALSE())=1,ИСХОДНИК!$T$2,IF(VLOOKUP(B29,ИСХОДНИК!A:R,18,FALSE())=2,ИСХОДНИК!$T$4,IF(VLOOKUP(B29,ИСХОДНИК!A:R,18,FALSE())=3,ИСХОДНИК!$T$5)))</f>
        <v>○</v>
      </c>
      <c r="T29" s="129" t="s">
        <v>191</v>
      </c>
      <c r="U29" s="130" t="str">
        <f>VLOOKUP(T29,ИСХОДНИК!A:P,7,FALSE())</f>
        <v>FIA 100</v>
      </c>
      <c r="V29" s="132" t="str">
        <f>VLOOKUP(T29,ИСХОДНИК!A:P,6,FALSE())</f>
        <v>150 мкм</v>
      </c>
      <c r="W29" s="132" t="str">
        <f>VLOOKUP(T29,ИСХОДНИК!A:P,15,FALSE())</f>
        <v>U6 PL40R</v>
      </c>
      <c r="X29" s="136">
        <f>VLOOKUP(T29,ИСХОДНИК!A:P,13,FALSE())</f>
        <v>180</v>
      </c>
      <c r="Y29" s="136">
        <f>VLOOKUP(T29,ИСХОДНИК!A:P,14,FALSE())</f>
        <v>216</v>
      </c>
      <c r="Z29" s="137" t="str">
        <f>IF(VLOOKUP(T29,ИСХОДНИК!A:R,18,FALSE())=1,ИСХОДНИК!$T$2,IF(VLOOKUP(T29,ИСХОДНИК!A:R,18,FALSE())=2,ИСХОДНИК!$T$4,IF(VLOOKUP(T29,ИСХОДНИК!A:R,18,FALSE())=3,ИСХОДНИК!$T$5)))</f>
        <v>◑</v>
      </c>
    </row>
    <row r="30" spans="2:33" ht="21.75" customHeight="1">
      <c r="B30" s="129" t="s">
        <v>1236</v>
      </c>
      <c r="C30" s="130" t="str">
        <f>VLOOKUP(B30,ИСХОДНИК!A:P,5,FALSE())</f>
        <v>FIA 150 G STR PN 40</v>
      </c>
      <c r="D30" s="132" t="s">
        <v>23</v>
      </c>
      <c r="E30" s="131" t="str">
        <f>VLOOKUP(B30,ИСХОДНИК!A:P,11,FALSE())</f>
        <v>Под сварку встык GOST</v>
      </c>
      <c r="F30" s="132">
        <f>VLOOKUP(B30,ИСХОДНИК!A:P,7,FALSE())</f>
        <v>150</v>
      </c>
      <c r="G30" s="133" t="str">
        <f>VLOOKUP(B30,ИСХОДНИК!A:P,10,FALSE())</f>
        <v>R717, R744 и фреоны</v>
      </c>
      <c r="H30" s="133">
        <f>VLOOKUP(B30,ИСХОДНИК!A:P,8,FALSE())</f>
        <v>40</v>
      </c>
      <c r="I30" s="133" t="str">
        <f>VLOOKUP(B30,ИСХОДНИК!A:P,9,FALSE())</f>
        <v xml:space="preserve"> -60…120</v>
      </c>
      <c r="J30" s="133" t="s">
        <v>166</v>
      </c>
      <c r="K30" s="133">
        <v>-301.8</v>
      </c>
      <c r="L30" s="133">
        <v>-310.7</v>
      </c>
      <c r="M30" s="133">
        <v>-328.2</v>
      </c>
      <c r="N30" s="133">
        <v>250</v>
      </c>
      <c r="O30" s="132" t="str">
        <f>VLOOKUP(B30,ИСХОДНИК!A:P,15,FALSE())</f>
        <v>U6 PL40R</v>
      </c>
      <c r="P30" s="136">
        <f>VLOOKUP(B30,ИСХОДНИК!A:P,13,FALSE())</f>
        <v>830</v>
      </c>
      <c r="Q30" s="136">
        <f>VLOOKUP(B30,ИСХОДНИК!A:P,14,FALSE())</f>
        <v>996</v>
      </c>
      <c r="R30" s="328" t="str">
        <f>IF(VLOOKUP(B30,ИСХОДНИК!A:R,18,FALSE())=1,ИСХОДНИК!$T$2,IF(VLOOKUP(B30,ИСХОДНИК!A:R,18,FALSE())=2,ИСХОДНИК!$T$4,IF(VLOOKUP(B30,ИСХОДНИК!A:R,18,FALSE())=3,ИСХОДНИК!$T$5)))</f>
        <v>○</v>
      </c>
      <c r="T30" s="129" t="s">
        <v>193</v>
      </c>
      <c r="U30" s="130" t="str">
        <f>VLOOKUP(T30,ИСХОДНИК!A:P,7,FALSE())</f>
        <v>FIA 100</v>
      </c>
      <c r="V30" s="132" t="str">
        <f>VLOOKUP(T30,ИСХОДНИК!A:P,6,FALSE())</f>
        <v>250 мкм</v>
      </c>
      <c r="W30" s="132" t="str">
        <f>VLOOKUP(T30,ИСХОДНИК!A:P,15,FALSE())</f>
        <v>U6 PL40R</v>
      </c>
      <c r="X30" s="136">
        <f>VLOOKUP(T30,ИСХОДНИК!A:P,13,FALSE())</f>
        <v>180</v>
      </c>
      <c r="Y30" s="136">
        <f>VLOOKUP(T30,ИСХОДНИК!A:P,14,FALSE())</f>
        <v>216</v>
      </c>
      <c r="Z30" s="137" t="str">
        <f>IF(VLOOKUP(T30,ИСХОДНИК!A:R,18,FALSE())=1,ИСХОДНИК!$T$2,IF(VLOOKUP(T30,ИСХОДНИК!A:R,18,FALSE())=2,ИСХОДНИК!$T$4,IF(VLOOKUP(T30,ИСХОДНИК!A:R,18,FALSE())=3,ИСХОДНИК!$T$5)))</f>
        <v>◑</v>
      </c>
    </row>
    <row r="31" spans="2:33" ht="21.75" customHeight="1">
      <c r="B31" s="129" t="s">
        <v>176</v>
      </c>
      <c r="C31" s="130" t="str">
        <f>VLOOKUP(B31,ИСХОДНИК!A:P,5,FALSE())</f>
        <v>FIA 100 D STR PN 40</v>
      </c>
      <c r="D31" s="132" t="s">
        <v>23</v>
      </c>
      <c r="E31" s="131" t="str">
        <f>VLOOKUP(B31,ИСХОДНИК!A:P,11,FALSE())</f>
        <v>Под сварку встык DIN</v>
      </c>
      <c r="F31" s="132">
        <f>VLOOKUP(B31,ИСХОДНИК!A:P,7,FALSE())</f>
        <v>100</v>
      </c>
      <c r="G31" s="133" t="str">
        <f>VLOOKUP(B31,ИСХОДНИК!A:P,10,FALSE())</f>
        <v>R717, R744 и фреоны</v>
      </c>
      <c r="H31" s="133">
        <f>VLOOKUP(B31,ИСХОДНИК!A:P,8,FALSE())</f>
        <v>40</v>
      </c>
      <c r="I31" s="133" t="str">
        <f>VLOOKUP(B31,ИСХОДНИК!A:P,9,FALSE())</f>
        <v xml:space="preserve"> -60…120</v>
      </c>
      <c r="J31" s="133" t="s">
        <v>166</v>
      </c>
      <c r="K31" s="133">
        <v>124.2</v>
      </c>
      <c r="L31" s="133">
        <v>128.1</v>
      </c>
      <c r="M31" s="133">
        <v>134.6</v>
      </c>
      <c r="N31" s="133">
        <v>250</v>
      </c>
      <c r="O31" s="132" t="str">
        <f>VLOOKUP(B31,ИСХОДНИК!A:P,15,FALSE())</f>
        <v>U6 PL40R</v>
      </c>
      <c r="P31" s="136">
        <f>VLOOKUP(B31,ИСХОДНИК!A:P,13,FALSE())</f>
        <v>350</v>
      </c>
      <c r="Q31" s="136">
        <f>VLOOKUP(B31,ИСХОДНИК!A:P,14,FALSE())</f>
        <v>420</v>
      </c>
      <c r="R31" s="137" t="str">
        <f>IF(VLOOKUP(B31,ИСХОДНИК!A:R,18,FALSE())=1,ИСХОДНИК!$T$2,IF(VLOOKUP(B31,ИСХОДНИК!A:R,18,FALSE())=2,ИСХОДНИК!$T$4,IF(VLOOKUP(B31,ИСХОДНИК!A:R,18,FALSE())=3,ИСХОДНИК!$T$5)))</f>
        <v>◑</v>
      </c>
      <c r="T31" s="129" t="s">
        <v>195</v>
      </c>
      <c r="U31" s="130" t="str">
        <f>VLOOKUP(T31,ИСХОДНИК!A:P,7,FALSE())</f>
        <v>FIA 100</v>
      </c>
      <c r="V31" s="132" t="str">
        <f>VLOOKUP(T31,ИСХОДНИК!A:P,6,FALSE())</f>
        <v>500 мкм</v>
      </c>
      <c r="W31" s="132" t="str">
        <f>VLOOKUP(T31,ИСХОДНИК!A:P,15,FALSE())</f>
        <v>U6 PL40R</v>
      </c>
      <c r="X31" s="136">
        <f>VLOOKUP(T31,ИСХОДНИК!A:P,13,FALSE())</f>
        <v>180</v>
      </c>
      <c r="Y31" s="136">
        <f>VLOOKUP(T31,ИСХОДНИК!A:P,14,FALSE())</f>
        <v>216</v>
      </c>
      <c r="Z31" s="328" t="str">
        <f>IF(VLOOKUP(T31,ИСХОДНИК!A:R,18,FALSE())=1,ИСХОДНИК!$T$2,IF(VLOOKUP(T31,ИСХОДНИК!A:R,18,FALSE())=2,ИСХОДНИК!$T$4,IF(VLOOKUP(T31,ИСХОДНИК!A:R,18,FALSE())=3,ИСХОДНИК!$T$5)))</f>
        <v>○</v>
      </c>
    </row>
    <row r="32" spans="2:33" ht="21.75" customHeight="1">
      <c r="B32" s="129" t="s">
        <v>178</v>
      </c>
      <c r="C32" s="130" t="str">
        <f>VLOOKUP(B32,ИСХОДНИК!A:P,5,FALSE())</f>
        <v>FIA 125 D STR PN 40</v>
      </c>
      <c r="D32" s="132" t="s">
        <v>23</v>
      </c>
      <c r="E32" s="131" t="str">
        <f>VLOOKUP(B32,ИСХОДНИК!A:P,11,FALSE())</f>
        <v>Под сварку встык DIN</v>
      </c>
      <c r="F32" s="132">
        <f>VLOOKUP(B32,ИСХОДНИК!A:P,7,FALSE())</f>
        <v>125</v>
      </c>
      <c r="G32" s="133" t="str">
        <f>VLOOKUP(B32,ИСХОДНИК!A:P,10,FALSE())</f>
        <v>R717, R744 и фреоны</v>
      </c>
      <c r="H32" s="133">
        <f>VLOOKUP(B32,ИСХОДНИК!A:P,8,FALSE())</f>
        <v>40</v>
      </c>
      <c r="I32" s="133" t="str">
        <f>VLOOKUP(B32,ИСХОДНИК!A:P,9,FALSE())</f>
        <v xml:space="preserve"> -60…120</v>
      </c>
      <c r="J32" s="133" t="s">
        <v>166</v>
      </c>
      <c r="K32" s="133">
        <v>210.6</v>
      </c>
      <c r="L32" s="133">
        <v>217.1</v>
      </c>
      <c r="M32" s="133">
        <v>228.2</v>
      </c>
      <c r="N32" s="133">
        <v>250</v>
      </c>
      <c r="O32" s="132" t="str">
        <f>VLOOKUP(B32,ИСХОДНИК!A:P,15,FALSE())</f>
        <v>U6 PL40R</v>
      </c>
      <c r="P32" s="136">
        <f>VLOOKUP(B32,ИСХОДНИК!A:P,13,FALSE())</f>
        <v>590</v>
      </c>
      <c r="Q32" s="136">
        <f>VLOOKUP(B32,ИСХОДНИК!A:P,14,FALSE())</f>
        <v>708</v>
      </c>
      <c r="R32" s="328" t="str">
        <f>IF(VLOOKUP(B32,ИСХОДНИК!A:R,18,FALSE())=1,ИСХОДНИК!$T$2,IF(VLOOKUP(B32,ИСХОДНИК!A:R,18,FALSE())=2,ИСХОДНИК!$T$4,IF(VLOOKUP(B32,ИСХОДНИК!A:R,18,FALSE())=3,ИСХОДНИК!$T$5)))</f>
        <v>○</v>
      </c>
      <c r="T32" s="129" t="s">
        <v>197</v>
      </c>
      <c r="U32" s="130" t="str">
        <f>VLOOKUP(T32,ИСХОДНИК!A:P,7,FALSE())</f>
        <v>FIA 125</v>
      </c>
      <c r="V32" s="132" t="str">
        <f>VLOOKUP(T32,ИСХОДНИК!A:P,6,FALSE())</f>
        <v>150 мкм</v>
      </c>
      <c r="W32" s="132" t="str">
        <f>VLOOKUP(T32,ИСХОДНИК!A:P,15,FALSE())</f>
        <v>U6 PL40R</v>
      </c>
      <c r="X32" s="136">
        <f>VLOOKUP(T32,ИСХОДНИК!A:P,13,FALSE())</f>
        <v>275</v>
      </c>
      <c r="Y32" s="136">
        <f>VLOOKUP(T32,ИСХОДНИК!A:P,14,FALSE())</f>
        <v>330</v>
      </c>
      <c r="Z32" s="137" t="str">
        <f>IF(VLOOKUP(T32,ИСХОДНИК!A:R,18,FALSE())=1,ИСХОДНИК!$T$2,IF(VLOOKUP(T32,ИСХОДНИК!A:R,18,FALSE())=2,ИСХОДНИК!$T$4,IF(VLOOKUP(T32,ИСХОДНИК!A:R,18,FALSE())=3,ИСХОДНИК!$T$5)))</f>
        <v>◑</v>
      </c>
    </row>
    <row r="33" spans="2:26" ht="21.75" customHeight="1">
      <c r="B33" s="129" t="s">
        <v>180</v>
      </c>
      <c r="C33" s="130" t="str">
        <f>VLOOKUP(B33,ИСХОДНИК!A:P,5,FALSE())</f>
        <v>FIA 150 D STR PN 40</v>
      </c>
      <c r="D33" s="132" t="s">
        <v>23</v>
      </c>
      <c r="E33" s="131" t="str">
        <f>VLOOKUP(B33,ИСХОДНИК!A:P,11,FALSE())</f>
        <v>Под сварку встык DIN</v>
      </c>
      <c r="F33" s="132">
        <f>VLOOKUP(B33,ИСХОДНИК!A:P,7,FALSE())</f>
        <v>150</v>
      </c>
      <c r="G33" s="133" t="str">
        <f>VLOOKUP(B33,ИСХОДНИК!A:P,10,FALSE())</f>
        <v>R717, R744 и фреоны</v>
      </c>
      <c r="H33" s="133">
        <f>VLOOKUP(B33,ИСХОДНИК!A:P,8,FALSE())</f>
        <v>40</v>
      </c>
      <c r="I33" s="133" t="str">
        <f>VLOOKUP(B33,ИСХОДНИК!A:P,9,FALSE())</f>
        <v xml:space="preserve"> -60…120</v>
      </c>
      <c r="J33" s="133" t="s">
        <v>166</v>
      </c>
      <c r="K33" s="133">
        <v>276.89999999999998</v>
      </c>
      <c r="L33" s="133">
        <v>285.39999999999998</v>
      </c>
      <c r="M33" s="133">
        <v>299.7</v>
      </c>
      <c r="N33" s="133">
        <v>250</v>
      </c>
      <c r="O33" s="132" t="str">
        <f>VLOOKUP(B33,ИСХОДНИК!A:P,15,FALSE())</f>
        <v>U6 PL40R</v>
      </c>
      <c r="P33" s="136">
        <f>VLOOKUP(B33,ИСХОДНИК!A:P,13,FALSE())</f>
        <v>830</v>
      </c>
      <c r="Q33" s="136">
        <f>VLOOKUP(B33,ИСХОДНИК!A:P,14,FALSE())</f>
        <v>996</v>
      </c>
      <c r="R33" s="328" t="str">
        <f>IF(VLOOKUP(B33,ИСХОДНИК!A:R,18,FALSE())=1,ИСХОДНИК!$T$2,IF(VLOOKUP(B33,ИСХОДНИК!A:R,18,FALSE())=2,ИСХОДНИК!$T$4,IF(VLOOKUP(B33,ИСХОДНИК!A:R,18,FALSE())=3,ИСХОДНИК!$T$5)))</f>
        <v>○</v>
      </c>
      <c r="T33" s="129" t="s">
        <v>199</v>
      </c>
      <c r="U33" s="130" t="str">
        <f>VLOOKUP(T33,ИСХОДНИК!A:P,7,FALSE())</f>
        <v>FIA 125</v>
      </c>
      <c r="V33" s="132" t="str">
        <f>VLOOKUP(T33,ИСХОДНИК!A:P,6,FALSE())</f>
        <v>250 мкм</v>
      </c>
      <c r="W33" s="132" t="str">
        <f>VLOOKUP(T33,ИСХОДНИК!A:P,15,FALSE())</f>
        <v>U6 PL40R</v>
      </c>
      <c r="X33" s="136">
        <f>VLOOKUP(T33,ИСХОДНИК!A:P,13,FALSE())</f>
        <v>275</v>
      </c>
      <c r="Y33" s="136">
        <f>VLOOKUP(T33,ИСХОДНИК!A:P,14,FALSE())</f>
        <v>330</v>
      </c>
      <c r="Z33" s="328" t="str">
        <f>IF(VLOOKUP(T33,ИСХОДНИК!A:R,18,FALSE())=1,ИСХОДНИК!$T$2,IF(VLOOKUP(T33,ИСХОДНИК!A:R,18,FALSE())=2,ИСХОДНИК!$T$4,IF(VLOOKUP(T33,ИСХОДНИК!A:R,18,FALSE())=3,ИСХОДНИК!$T$5)))</f>
        <v>○</v>
      </c>
    </row>
    <row r="34" spans="2:26" ht="21.75" customHeight="1">
      <c r="B34" s="129" t="s">
        <v>182</v>
      </c>
      <c r="C34" s="130" t="str">
        <f>VLOOKUP(B34,ИСХОДНИК!A:P,5,FALSE())</f>
        <v>FIA 200 D STR PN 40</v>
      </c>
      <c r="D34" s="132" t="s">
        <v>23</v>
      </c>
      <c r="E34" s="131" t="str">
        <f>VLOOKUP(B34,ИСХОДНИК!A:P,11,FALSE())</f>
        <v>Под сварку встык DIN</v>
      </c>
      <c r="F34" s="132">
        <f>VLOOKUP(B34,ИСХОДНИК!A:P,7,FALSE())</f>
        <v>200</v>
      </c>
      <c r="G34" s="133" t="str">
        <f>VLOOKUP(B34,ИСХОДНИК!A:P,10,FALSE())</f>
        <v>R717, R744 и фреоны</v>
      </c>
      <c r="H34" s="133">
        <f>VLOOKUP(B34,ИСХОДНИК!A:P,8,FALSE())</f>
        <v>40</v>
      </c>
      <c r="I34" s="133" t="str">
        <f>VLOOKUP(B34,ИСХОДНИК!A:P,9,FALSE())</f>
        <v xml:space="preserve"> -60…120</v>
      </c>
      <c r="J34" s="133"/>
      <c r="K34" s="133"/>
      <c r="L34" s="133"/>
      <c r="M34" s="132"/>
      <c r="N34" s="133">
        <v>250</v>
      </c>
      <c r="O34" s="132" t="str">
        <f>VLOOKUP(B34,ИСХОДНИК!A:P,15,FALSE())</f>
        <v>U6 PL40R</v>
      </c>
      <c r="P34" s="136">
        <f>VLOOKUP(B34,ИСХОДНИК!A:P,13,FALSE())</f>
        <v>1450</v>
      </c>
      <c r="Q34" s="136">
        <f>VLOOKUP(B34,ИСХОДНИК!A:P,14,FALSE())</f>
        <v>1740</v>
      </c>
      <c r="R34" s="328" t="str">
        <f>IF(VLOOKUP(B34,ИСХОДНИК!A:R,18,FALSE())=1,ИСХОДНИК!$T$2,IF(VLOOKUP(B34,ИСХОДНИК!A:R,18,FALSE())=2,ИСХОДНИК!$T$4,IF(VLOOKUP(B34,ИСХОДНИК!A:R,18,FALSE())=3,ИСХОДНИК!$T$5)))</f>
        <v>○</v>
      </c>
      <c r="T34" s="129" t="s">
        <v>201</v>
      </c>
      <c r="U34" s="130" t="str">
        <f>VLOOKUP(T34,ИСХОДНИК!A:P,7,FALSE())</f>
        <v>FIA 125</v>
      </c>
      <c r="V34" s="132" t="str">
        <f>VLOOKUP(T34,ИСХОДНИК!A:P,6,FALSE())</f>
        <v>500 мкм</v>
      </c>
      <c r="W34" s="132" t="str">
        <f>VLOOKUP(T34,ИСХОДНИК!A:P,15,FALSE())</f>
        <v>U6 PL40R</v>
      </c>
      <c r="X34" s="136">
        <f>VLOOKUP(T34,ИСХОДНИК!A:P,13,FALSE())</f>
        <v>275</v>
      </c>
      <c r="Y34" s="136">
        <f>VLOOKUP(T34,ИСХОДНИК!A:P,14,FALSE())</f>
        <v>330</v>
      </c>
      <c r="Z34" s="328" t="str">
        <f>IF(VLOOKUP(T34,ИСХОДНИК!A:R,18,FALSE())=1,ИСХОДНИК!$T$2,IF(VLOOKUP(T34,ИСХОДНИК!A:R,18,FALSE())=2,ИСХОДНИК!$T$4,IF(VLOOKUP(T34,ИСХОДНИК!A:R,18,FALSE())=3,ИСХОДНИК!$T$5)))</f>
        <v>○</v>
      </c>
    </row>
    <row r="35" spans="2:26" ht="21.75" customHeight="1">
      <c r="B35" s="129" t="s">
        <v>184</v>
      </c>
      <c r="C35" s="130" t="str">
        <f>VLOOKUP(B35,ИСХОДНИК!A:P,5,FALSE())</f>
        <v>FIA 250 D STR PN 40</v>
      </c>
      <c r="D35" s="132" t="s">
        <v>23</v>
      </c>
      <c r="E35" s="131" t="str">
        <f>VLOOKUP(B35,ИСХОДНИК!A:P,11,FALSE())</f>
        <v>Под сварку встык DIN</v>
      </c>
      <c r="F35" s="132">
        <f>VLOOKUP(B35,ИСХОДНИК!A:P,7,FALSE())</f>
        <v>250</v>
      </c>
      <c r="G35" s="133" t="str">
        <f>VLOOKUP(B35,ИСХОДНИК!A:P,10,FALSE())</f>
        <v>R717, R744 и фреоны</v>
      </c>
      <c r="H35" s="133">
        <f>VLOOKUP(B35,ИСХОДНИК!A:P,8,FALSE())</f>
        <v>40</v>
      </c>
      <c r="I35" s="133" t="str">
        <f>VLOOKUP(B35,ИСХОДНИК!A:P,9,FALSE())</f>
        <v xml:space="preserve"> -60…120</v>
      </c>
      <c r="J35" s="133"/>
      <c r="K35" s="133"/>
      <c r="L35" s="133"/>
      <c r="M35" s="132"/>
      <c r="N35" s="133">
        <v>250</v>
      </c>
      <c r="O35" s="132" t="str">
        <f>VLOOKUP(B35,ИСХОДНИК!A:P,15,FALSE())</f>
        <v>PR PL40R-Project</v>
      </c>
      <c r="P35" s="136">
        <f>VLOOKUP(B35,ИСХОДНИК!A:P,13,FALSE())</f>
        <v>2500</v>
      </c>
      <c r="Q35" s="136">
        <f>VLOOKUP(B35,ИСХОДНИК!A:P,14,FALSE())</f>
        <v>3000</v>
      </c>
      <c r="R35" s="328" t="str">
        <f>IF(VLOOKUP(B35,ИСХОДНИК!A:R,18,FALSE())=1,ИСХОДНИК!$T$2,IF(VLOOKUP(B35,ИСХОДНИК!A:R,18,FALSE())=2,ИСХОДНИК!$T$4,IF(VLOOKUP(B35,ИСХОДНИК!A:R,18,FALSE())=3,ИСХОДНИК!$T$5)))</f>
        <v>○</v>
      </c>
      <c r="T35" s="129" t="s">
        <v>203</v>
      </c>
      <c r="U35" s="130" t="str">
        <f>VLOOKUP(T35,ИСХОДНИК!A:P,7,FALSE())</f>
        <v>FIA 150</v>
      </c>
      <c r="V35" s="132" t="str">
        <f>VLOOKUP(T35,ИСХОДНИК!A:P,6,FALSE())</f>
        <v>150 мкм</v>
      </c>
      <c r="W35" s="132" t="str">
        <f>VLOOKUP(T35,ИСХОДНИК!A:P,15,FALSE())</f>
        <v>U6 PL40R</v>
      </c>
      <c r="X35" s="136">
        <f>VLOOKUP(T35,ИСХОДНИК!A:P,13,FALSE())</f>
        <v>355</v>
      </c>
      <c r="Y35" s="136">
        <f>VLOOKUP(T35,ИСХОДНИК!A:P,14,FALSE())</f>
        <v>426</v>
      </c>
      <c r="Z35" s="328" t="str">
        <f>IF(VLOOKUP(T35,ИСХОДНИК!A:R,18,FALSE())=1,ИСХОДНИК!$T$2,IF(VLOOKUP(T35,ИСХОДНИК!A:R,18,FALSE())=2,ИСХОДНИК!$T$4,IF(VLOOKUP(T35,ИСХОДНИК!A:R,18,FALSE())=3,ИСХОДНИК!$T$5)))</f>
        <v>○</v>
      </c>
    </row>
    <row r="36" spans="2:26" ht="21.75" customHeight="1">
      <c r="B36" s="466" t="s">
        <v>186</v>
      </c>
      <c r="C36" s="466"/>
      <c r="D36" s="466"/>
      <c r="E36" s="466"/>
      <c r="F36" s="466"/>
      <c r="G36" s="466"/>
      <c r="H36" s="466"/>
      <c r="I36" s="466"/>
      <c r="J36" s="466"/>
      <c r="K36" s="466"/>
      <c r="L36" s="466"/>
      <c r="M36" s="466"/>
      <c r="N36" s="466"/>
      <c r="O36" s="466"/>
      <c r="P36" s="466"/>
      <c r="Q36" s="466"/>
      <c r="R36" s="466"/>
      <c r="T36" s="129" t="s">
        <v>205</v>
      </c>
      <c r="U36" s="130" t="str">
        <f>VLOOKUP(T36,ИСХОДНИК!A:P,7,FALSE())</f>
        <v>FIA 150</v>
      </c>
      <c r="V36" s="132" t="str">
        <f>VLOOKUP(T36,ИСХОДНИК!A:P,6,FALSE())</f>
        <v>250 мкм</v>
      </c>
      <c r="W36" s="132" t="str">
        <f>VLOOKUP(T36,ИСХОДНИК!A:P,15,FALSE())</f>
        <v>U6 PL40R</v>
      </c>
      <c r="X36" s="136">
        <f>VLOOKUP(T36,ИСХОДНИК!A:P,13,FALSE())</f>
        <v>355</v>
      </c>
      <c r="Y36" s="136">
        <f>VLOOKUP(T36,ИСХОДНИК!A:P,14,FALSE())</f>
        <v>426</v>
      </c>
      <c r="Z36" s="328" t="str">
        <f>IF(VLOOKUP(T36,ИСХОДНИК!A:R,18,FALSE())=1,ИСХОДНИК!$T$2,IF(VLOOKUP(T36,ИСХОДНИК!A:R,18,FALSE())=2,ИСХОДНИК!$T$4,IF(VLOOKUP(T36,ИСХОДНИК!A:R,18,FALSE())=3,ИСХОДНИК!$T$5)))</f>
        <v>○</v>
      </c>
    </row>
    <row r="37" spans="2:26" ht="21.75" customHeight="1">
      <c r="B37" s="129" t="s">
        <v>188</v>
      </c>
      <c r="C37" s="130" t="str">
        <f>VLOOKUP(B37,ИСХОДНИК!A:P,5,FALSE())</f>
        <v>FIA 15 D ANG PN 52</v>
      </c>
      <c r="D37" s="132" t="s">
        <v>40</v>
      </c>
      <c r="E37" s="131" t="str">
        <f>VLOOKUP(B37,ИСХОДНИК!A:P,11,FALSE())</f>
        <v>Под сварку встык DIN</v>
      </c>
      <c r="F37" s="132">
        <f>VLOOKUP(B37,ИСХОДНИК!A:P,7,FALSE())</f>
        <v>15</v>
      </c>
      <c r="G37" s="133" t="str">
        <f>VLOOKUP(B37,ИСХОДНИК!A:P,10,FALSE())</f>
        <v>R717, R744 и фреоны</v>
      </c>
      <c r="H37" s="133">
        <f>VLOOKUP(B37,ИСХОДНИК!A:P,8,FALSE())</f>
        <v>52</v>
      </c>
      <c r="I37" s="133" t="str">
        <f>VLOOKUP(B37,ИСХОДНИК!A:P,9,FALSE())</f>
        <v xml:space="preserve"> -60…120</v>
      </c>
      <c r="J37" s="133">
        <v>3.3</v>
      </c>
      <c r="K37" s="133">
        <v>3.4</v>
      </c>
      <c r="L37" s="133">
        <v>3.5</v>
      </c>
      <c r="M37" s="133">
        <v>3.7</v>
      </c>
      <c r="N37" s="133">
        <v>150</v>
      </c>
      <c r="O37" s="132" t="str">
        <f>VLOOKUP(B37,ИСХОДНИК!A:P,15,FALSE())</f>
        <v>U6 PL40R</v>
      </c>
      <c r="P37" s="136">
        <f>VLOOKUP(B37,ИСХОДНИК!A:P,13,FALSE())</f>
        <v>45</v>
      </c>
      <c r="Q37" s="136">
        <f>VLOOKUP(B37,ИСХОДНИК!A:P,14,FALSE())</f>
        <v>54</v>
      </c>
      <c r="R37" s="328" t="str">
        <f>IF(VLOOKUP(B37,ИСХОДНИК!A:R,18,FALSE())=1,ИСХОДНИК!$T$2,IF(VLOOKUP(B37,ИСХОДНИК!A:R,18,FALSE())=2,ИСХОДНИК!$T$4,IF(VLOOKUP(B37,ИСХОДНИК!A:R,18,FALSE())=3,ИСХОДНИК!$T$5)))</f>
        <v>○</v>
      </c>
      <c r="T37" s="129" t="s">
        <v>207</v>
      </c>
      <c r="U37" s="130" t="str">
        <f>VLOOKUP(T37,ИСХОДНИК!A:P,7,FALSE())</f>
        <v>FIA 150</v>
      </c>
      <c r="V37" s="132" t="str">
        <f>VLOOKUP(T37,ИСХОДНИК!A:P,6,FALSE())</f>
        <v>500 мкм</v>
      </c>
      <c r="W37" s="132" t="str">
        <f>VLOOKUP(T37,ИСХОДНИК!A:P,15,FALSE())</f>
        <v>U6 PL40R</v>
      </c>
      <c r="X37" s="136">
        <f>VLOOKUP(T37,ИСХОДНИК!A:P,13,FALSE())</f>
        <v>355</v>
      </c>
      <c r="Y37" s="136">
        <f>VLOOKUP(T37,ИСХОДНИК!A:P,14,FALSE())</f>
        <v>426</v>
      </c>
      <c r="Z37" s="137" t="str">
        <f>IF(VLOOKUP(T37,ИСХОДНИК!A:R,18,FALSE())=1,ИСХОДНИК!$T$2,IF(VLOOKUP(T37,ИСХОДНИК!A:R,18,FALSE())=2,ИСХОДНИК!$T$4,IF(VLOOKUP(T37,ИСХОДНИК!A:R,18,FALSE())=3,ИСХОДНИК!$T$5)))</f>
        <v>◑</v>
      </c>
    </row>
    <row r="38" spans="2:26" ht="21.75" customHeight="1">
      <c r="B38" s="129" t="s">
        <v>190</v>
      </c>
      <c r="C38" s="160" t="str">
        <f>VLOOKUP(B38,ИСХОДНИК!A:P,5,FALSE())</f>
        <v>FIA 20 D ANG PN 52</v>
      </c>
      <c r="D38" s="132" t="s">
        <v>40</v>
      </c>
      <c r="E38" s="161" t="str">
        <f>VLOOKUP(B38,ИСХОДНИК!A:P,11,FALSE())</f>
        <v>Под сварку встык DIN</v>
      </c>
      <c r="F38" s="162">
        <f>VLOOKUP(B38,ИСХОДНИК!A:P,7,FALSE())</f>
        <v>20</v>
      </c>
      <c r="G38" s="133" t="str">
        <f>VLOOKUP(B38,ИСХОДНИК!A:P,10,FALSE())</f>
        <v>R717, R744 и фреоны</v>
      </c>
      <c r="H38" s="134">
        <f>VLOOKUP(B38,ИСХОДНИК!A:P,8,FALSE())</f>
        <v>52</v>
      </c>
      <c r="I38" s="133" t="str">
        <f>VLOOKUP(B38,ИСХОДНИК!A:P,9,FALSE())</f>
        <v xml:space="preserve"> -60…120</v>
      </c>
      <c r="J38" s="133">
        <v>6.9</v>
      </c>
      <c r="K38" s="133">
        <v>7.1</v>
      </c>
      <c r="L38" s="133">
        <v>7.3</v>
      </c>
      <c r="M38" s="133">
        <v>7.7</v>
      </c>
      <c r="N38" s="133">
        <v>150</v>
      </c>
      <c r="O38" s="162" t="str">
        <f>VLOOKUP(B38,ИСХОДНИК!A:P,15,FALSE())</f>
        <v>U6 PL40R</v>
      </c>
      <c r="P38" s="136">
        <f>VLOOKUP(B38,ИСХОДНИК!A:P,13,FALSE())</f>
        <v>51</v>
      </c>
      <c r="Q38" s="136">
        <f>VLOOKUP(B38,ИСХОДНИК!A:P,14,FALSE())</f>
        <v>61.199999999999996</v>
      </c>
      <c r="R38" s="328" t="str">
        <f>IF(VLOOKUP(B38,ИСХОДНИК!A:R,18,FALSE())=1,ИСХОДНИК!$T$2,IF(VLOOKUP(B38,ИСХОДНИК!A:R,18,FALSE())=2,ИСХОДНИК!$T$4,IF(VLOOKUP(B38,ИСХОДНИК!A:R,18,FALSE())=3,ИСХОДНИК!$T$5)))</f>
        <v>○</v>
      </c>
      <c r="T38" s="129" t="s">
        <v>209</v>
      </c>
      <c r="U38" s="130" t="str">
        <f>VLOOKUP(T38,ИСХОДНИК!A:P,7,FALSE())</f>
        <v>FIA 200</v>
      </c>
      <c r="V38" s="132" t="str">
        <f>VLOOKUP(T38,ИСХОДНИК!A:P,6,FALSE())</f>
        <v>150 мкм</v>
      </c>
      <c r="W38" s="132" t="str">
        <f>VLOOKUP(T38,ИСХОДНИК!A:P,15,FALSE())</f>
        <v>U6 PL40R</v>
      </c>
      <c r="X38" s="136">
        <f>VLOOKUP(T38,ИСХОДНИК!A:P,13,FALSE())</f>
        <v>490</v>
      </c>
      <c r="Y38" s="136">
        <f>VLOOKUP(T38,ИСХОДНИК!A:P,14,FALSE())</f>
        <v>588</v>
      </c>
      <c r="Z38" s="328" t="str">
        <f>IF(VLOOKUP(T38,ИСХОДНИК!A:R,18,FALSE())=1,ИСХОДНИК!$T$2,IF(VLOOKUP(T38,ИСХОДНИК!A:R,18,FALSE())=2,ИСХОДНИК!$T$4,IF(VLOOKUP(T38,ИСХОДНИК!A:R,18,FALSE())=3,ИСХОДНИК!$T$5)))</f>
        <v>○</v>
      </c>
    </row>
    <row r="39" spans="2:26" ht="21.75" customHeight="1">
      <c r="B39" s="129" t="s">
        <v>192</v>
      </c>
      <c r="C39" s="160" t="str">
        <f>VLOOKUP(B39,ИСХОДНИК!A:P,5,FALSE())</f>
        <v>FIA 25 D ANG PN 52</v>
      </c>
      <c r="D39" s="132" t="s">
        <v>40</v>
      </c>
      <c r="E39" s="161" t="str">
        <f>VLOOKUP(B39,ИСХОДНИК!A:P,11,FALSE())</f>
        <v>Под сварку встык DIN</v>
      </c>
      <c r="F39" s="162">
        <f>VLOOKUP(B39,ИСХОДНИК!A:P,7,FALSE())</f>
        <v>25</v>
      </c>
      <c r="G39" s="133" t="str">
        <f>VLOOKUP(B39,ИСХОДНИК!A:P,10,FALSE())</f>
        <v>R717, R744 и фреоны</v>
      </c>
      <c r="H39" s="134">
        <f>VLOOKUP(B39,ИСХОДНИК!A:P,8,FALSE())</f>
        <v>52</v>
      </c>
      <c r="I39" s="133" t="str">
        <f>VLOOKUP(B39,ИСХОДНИК!A:P,9,FALSE())</f>
        <v xml:space="preserve"> -60…120</v>
      </c>
      <c r="J39" s="133">
        <v>13.8</v>
      </c>
      <c r="K39" s="133">
        <v>14</v>
      </c>
      <c r="L39" s="133">
        <v>14.5</v>
      </c>
      <c r="M39" s="133">
        <v>15.2</v>
      </c>
      <c r="N39" s="133">
        <v>150</v>
      </c>
      <c r="O39" s="162" t="str">
        <f>VLOOKUP(B39,ИСХОДНИК!A:P,15,FALSE())</f>
        <v>U6 PL40R</v>
      </c>
      <c r="P39" s="136">
        <f>VLOOKUP(B39,ИСХОДНИК!A:P,13,FALSE())</f>
        <v>62</v>
      </c>
      <c r="Q39" s="136">
        <f>VLOOKUP(B39,ИСХОДНИК!A:P,14,FALSE())</f>
        <v>74.399999999999991</v>
      </c>
      <c r="R39" s="328" t="str">
        <f>IF(VLOOKUP(B39,ИСХОДНИК!A:R,18,FALSE())=1,ИСХОДНИК!$T$2,IF(VLOOKUP(B39,ИСХОДНИК!A:R,18,FALSE())=2,ИСХОДНИК!$T$4,IF(VLOOKUP(B39,ИСХОДНИК!A:R,18,FALSE())=3,ИСХОДНИК!$T$5)))</f>
        <v>○</v>
      </c>
      <c r="T39" s="129" t="s">
        <v>211</v>
      </c>
      <c r="U39" s="130" t="str">
        <f>VLOOKUP(T39,ИСХОДНИК!A:P,7,FALSE())</f>
        <v>FIA 200</v>
      </c>
      <c r="V39" s="132" t="str">
        <f>VLOOKUP(T39,ИСХОДНИК!A:P,6,FALSE())</f>
        <v>250 мкм</v>
      </c>
      <c r="W39" s="132" t="str">
        <f>VLOOKUP(T39,ИСХОДНИК!A:P,15,FALSE())</f>
        <v>U6 PL40R</v>
      </c>
      <c r="X39" s="136">
        <f>VLOOKUP(T39,ИСХОДНИК!A:P,13,FALSE())</f>
        <v>490</v>
      </c>
      <c r="Y39" s="136">
        <f>VLOOKUP(T39,ИСХОДНИК!A:P,14,FALSE())</f>
        <v>588</v>
      </c>
      <c r="Z39" s="328" t="str">
        <f>IF(VLOOKUP(T39,ИСХОДНИК!A:R,18,FALSE())=1,ИСХОДНИК!$T$2,IF(VLOOKUP(T39,ИСХОДНИК!A:R,18,FALSE())=2,ИСХОДНИК!$T$4,IF(VLOOKUP(T39,ИСХОДНИК!A:R,18,FALSE())=3,ИСХОДНИК!$T$5)))</f>
        <v>○</v>
      </c>
    </row>
    <row r="40" spans="2:26" ht="21.75" customHeight="1">
      <c r="B40" s="129" t="s">
        <v>194</v>
      </c>
      <c r="C40" s="160" t="str">
        <f>VLOOKUP(B40,ИСХОДНИК!A:P,5,FALSE())</f>
        <v>FIA 32 D ANG PN 52</v>
      </c>
      <c r="D40" s="132" t="s">
        <v>40</v>
      </c>
      <c r="E40" s="161" t="str">
        <f>VLOOKUP(B40,ИСХОДНИК!A:P,11,FALSE())</f>
        <v>Под сварку встык DIN</v>
      </c>
      <c r="F40" s="162">
        <f>VLOOKUP(B40,ИСХОДНИК!A:P,7,FALSE())</f>
        <v>32</v>
      </c>
      <c r="G40" s="133" t="str">
        <f>VLOOKUP(B40,ИСХОДНИК!A:P,10,FALSE())</f>
        <v>R717, R744 и фреоны</v>
      </c>
      <c r="H40" s="134">
        <f>VLOOKUP(B40,ИСХОДНИК!A:P,8,FALSE())</f>
        <v>52</v>
      </c>
      <c r="I40" s="133" t="str">
        <f>VLOOKUP(B40,ИСХОДНИК!A:P,9,FALSE())</f>
        <v xml:space="preserve"> -60…120</v>
      </c>
      <c r="J40" s="133">
        <v>23</v>
      </c>
      <c r="K40" s="133">
        <v>23.8</v>
      </c>
      <c r="L40" s="133">
        <v>24.7</v>
      </c>
      <c r="M40" s="133">
        <v>25.5</v>
      </c>
      <c r="N40" s="133">
        <v>150</v>
      </c>
      <c r="O40" s="162" t="str">
        <f>VLOOKUP(B40,ИСХОДНИК!A:P,15,FALSE())</f>
        <v>U6 PL40R</v>
      </c>
      <c r="P40" s="136">
        <f>VLOOKUP(B40,ИСХОДНИК!A:P,13,FALSE())</f>
        <v>80</v>
      </c>
      <c r="Q40" s="136">
        <f>VLOOKUP(B40,ИСХОДНИК!A:P,14,FALSE())</f>
        <v>96</v>
      </c>
      <c r="R40" s="328" t="str">
        <f>IF(VLOOKUP(B40,ИСХОДНИК!A:R,18,FALSE())=1,ИСХОДНИК!$T$2,IF(VLOOKUP(B40,ИСХОДНИК!A:R,18,FALSE())=2,ИСХОДНИК!$T$4,IF(VLOOKUP(B40,ИСХОДНИК!A:R,18,FALSE())=3,ИСХОДНИК!$T$5)))</f>
        <v>○</v>
      </c>
      <c r="T40" s="129" t="s">
        <v>213</v>
      </c>
      <c r="U40" s="130" t="str">
        <f>VLOOKUP(T40,ИСХОДНИК!A:P,7,FALSE())</f>
        <v>FIA 200</v>
      </c>
      <c r="V40" s="132" t="str">
        <f>VLOOKUP(T40,ИСХОДНИК!A:P,6,FALSE())</f>
        <v>500 мкм</v>
      </c>
      <c r="W40" s="132" t="str">
        <f>VLOOKUP(T40,ИСХОДНИК!A:P,15,FALSE())</f>
        <v>U6 PL40R</v>
      </c>
      <c r="X40" s="136">
        <f>VLOOKUP(T40,ИСХОДНИК!A:P,13,FALSE())</f>
        <v>490</v>
      </c>
      <c r="Y40" s="136">
        <f>VLOOKUP(T40,ИСХОДНИК!A:P,14,FALSE())</f>
        <v>588</v>
      </c>
      <c r="Z40" s="328" t="str">
        <f>IF(VLOOKUP(T40,ИСХОДНИК!A:R,18,FALSE())=1,ИСХОДНИК!$T$2,IF(VLOOKUP(T40,ИСХОДНИК!A:R,18,FALSE())=2,ИСХОДНИК!$T$4,IF(VLOOKUP(T40,ИСХОДНИК!A:R,18,FALSE())=3,ИСХОДНИК!$T$5)))</f>
        <v>○</v>
      </c>
    </row>
    <row r="41" spans="2:26" ht="21.75" customHeight="1">
      <c r="B41" s="129" t="s">
        <v>196</v>
      </c>
      <c r="C41" s="160" t="str">
        <f>VLOOKUP(B41,ИСХОДНИК!A:P,5,FALSE())</f>
        <v>FIA 40 D ANG PN 52</v>
      </c>
      <c r="D41" s="132" t="s">
        <v>40</v>
      </c>
      <c r="E41" s="161" t="str">
        <f>VLOOKUP(B41,ИСХОДНИК!A:P,11,FALSE())</f>
        <v>Под сварку встык DIN</v>
      </c>
      <c r="F41" s="162">
        <f>VLOOKUP(B41,ИСХОДНИК!A:P,7,FALSE())</f>
        <v>40</v>
      </c>
      <c r="G41" s="133" t="str">
        <f>VLOOKUP(B41,ИСХОДНИК!A:P,10,FALSE())</f>
        <v>R717, R744 и фреоны</v>
      </c>
      <c r="H41" s="134">
        <f>VLOOKUP(B41,ИСХОДНИК!A:P,8,FALSE())</f>
        <v>52</v>
      </c>
      <c r="I41" s="133" t="str">
        <f>VLOOKUP(B41,ИСХОДНИК!A:P,9,FALSE())</f>
        <v xml:space="preserve"> -60…120</v>
      </c>
      <c r="J41" s="133">
        <v>25.1</v>
      </c>
      <c r="K41" s="133">
        <v>25.5</v>
      </c>
      <c r="L41" s="133">
        <v>26.4</v>
      </c>
      <c r="M41" s="133">
        <v>28.2</v>
      </c>
      <c r="N41" s="133">
        <v>150</v>
      </c>
      <c r="O41" s="162" t="str">
        <f>VLOOKUP(B41,ИСХОДНИК!A:P,15,FALSE())</f>
        <v>U6 PL40R</v>
      </c>
      <c r="P41" s="136">
        <f>VLOOKUP(B41,ИСХОДНИК!A:P,13,FALSE())</f>
        <v>106</v>
      </c>
      <c r="Q41" s="136">
        <f>VLOOKUP(B41,ИСХОДНИК!A:P,14,FALSE())</f>
        <v>127.19999999999999</v>
      </c>
      <c r="R41" s="328" t="str">
        <f>IF(VLOOKUP(B41,ИСХОДНИК!A:R,18,FALSE())=1,ИСХОДНИК!$T$2,IF(VLOOKUP(B41,ИСХОДНИК!A:R,18,FALSE())=2,ИСХОДНИК!$T$4,IF(VLOOKUP(B41,ИСХОДНИК!A:R,18,FALSE())=3,ИСХОДНИК!$T$5)))</f>
        <v>○</v>
      </c>
      <c r="T41" s="129" t="s">
        <v>215</v>
      </c>
      <c r="U41" s="130" t="str">
        <f>VLOOKUP(T41,ИСХОДНИК!A:P,7,FALSE())</f>
        <v>FIA 250</v>
      </c>
      <c r="V41" s="132" t="str">
        <f>VLOOKUP(T41,ИСХОДНИК!A:P,6,FALSE())</f>
        <v>150 мкм</v>
      </c>
      <c r="W41" s="132" t="str">
        <f>VLOOKUP(T41,ИСХОДНИК!A:P,15,FALSE())</f>
        <v>U6 PL40R</v>
      </c>
      <c r="X41" s="136">
        <f>VLOOKUP(T41,ИСХОДНИК!A:P,13,FALSE())</f>
        <v>800</v>
      </c>
      <c r="Y41" s="136">
        <f>VLOOKUP(T41,ИСХОДНИК!A:P,14,FALSE())</f>
        <v>960</v>
      </c>
      <c r="Z41" s="328" t="str">
        <f>IF(VLOOKUP(T41,ИСХОДНИК!A:R,18,FALSE())=1,ИСХОДНИК!$T$2,IF(VLOOKUP(T41,ИСХОДНИК!A:R,18,FALSE())=2,ИСХОДНИК!$T$4,IF(VLOOKUP(T41,ИСХОДНИК!A:R,18,FALSE())=3,ИСХОДНИК!$T$5)))</f>
        <v>○</v>
      </c>
    </row>
    <row r="42" spans="2:26" ht="21.75" customHeight="1">
      <c r="B42" s="129" t="s">
        <v>198</v>
      </c>
      <c r="C42" s="160" t="str">
        <f>VLOOKUP(B42,ИСХОДНИК!A:P,5,FALSE())</f>
        <v>FIA 50 D ANG PN 52</v>
      </c>
      <c r="D42" s="132" t="s">
        <v>40</v>
      </c>
      <c r="E42" s="161" t="str">
        <f>VLOOKUP(B42,ИСХОДНИК!A:P,11,FALSE())</f>
        <v>Под сварку встык DIN</v>
      </c>
      <c r="F42" s="162">
        <f>VLOOKUP(B42,ИСХОДНИК!A:P,7,FALSE())</f>
        <v>50</v>
      </c>
      <c r="G42" s="133" t="str">
        <f>VLOOKUP(B42,ИСХОДНИК!A:P,10,FALSE())</f>
        <v>R717, R744 и фреоны</v>
      </c>
      <c r="H42" s="134">
        <f>VLOOKUP(B42,ИСХОДНИК!A:P,8,FALSE())</f>
        <v>52</v>
      </c>
      <c r="I42" s="133" t="str">
        <f>VLOOKUP(B42,ИСХОДНИК!A:P,9,FALSE())</f>
        <v xml:space="preserve"> -60…120</v>
      </c>
      <c r="J42" s="133">
        <v>45.1</v>
      </c>
      <c r="K42" s="133">
        <v>45.9</v>
      </c>
      <c r="L42" s="133">
        <v>47.6</v>
      </c>
      <c r="M42" s="133">
        <v>50.2</v>
      </c>
      <c r="N42" s="133">
        <v>150</v>
      </c>
      <c r="O42" s="162" t="str">
        <f>VLOOKUP(B42,ИСХОДНИК!A:P,15,FALSE())</f>
        <v>U6 PL40R</v>
      </c>
      <c r="P42" s="136">
        <f>VLOOKUP(B42,ИСХОДНИК!A:P,13,FALSE())</f>
        <v>130</v>
      </c>
      <c r="Q42" s="136">
        <f>VLOOKUP(B42,ИСХОДНИК!A:P,14,FALSE())</f>
        <v>156</v>
      </c>
      <c r="R42" s="328" t="str">
        <f>IF(VLOOKUP(B42,ИСХОДНИК!A:R,18,FALSE())=1,ИСХОДНИК!$T$2,IF(VLOOKUP(B42,ИСХОДНИК!A:R,18,FALSE())=2,ИСХОДНИК!$T$4,IF(VLOOKUP(B42,ИСХОДНИК!A:R,18,FALSE())=3,ИСХОДНИК!$T$5)))</f>
        <v>○</v>
      </c>
      <c r="T42" s="129" t="s">
        <v>217</v>
      </c>
      <c r="U42" s="130" t="str">
        <f>VLOOKUP(T42,ИСХОДНИК!A:P,7,FALSE())</f>
        <v>FIA 250</v>
      </c>
      <c r="V42" s="132" t="str">
        <f>VLOOKUP(T42,ИСХОДНИК!A:P,6,FALSE())</f>
        <v>250 мкм</v>
      </c>
      <c r="W42" s="132" t="str">
        <f>VLOOKUP(T42,ИСХОДНИК!A:P,15,FALSE())</f>
        <v>U6 PL40R</v>
      </c>
      <c r="X42" s="136">
        <f>VLOOKUP(T42,ИСХОДНИК!A:P,13,FALSE())</f>
        <v>800</v>
      </c>
      <c r="Y42" s="136">
        <f>VLOOKUP(T42,ИСХОДНИК!A:P,14,FALSE())</f>
        <v>960</v>
      </c>
      <c r="Z42" s="328" t="str">
        <f>IF(VLOOKUP(T42,ИСХОДНИК!A:R,18,FALSE())=1,ИСХОДНИК!$T$2,IF(VLOOKUP(T42,ИСХОДНИК!A:R,18,FALSE())=2,ИСХОДНИК!$T$4,IF(VLOOKUP(T42,ИСХОДНИК!A:R,18,FALSE())=3,ИСХОДНИК!$T$5)))</f>
        <v>○</v>
      </c>
    </row>
    <row r="43" spans="2:26" ht="21.75" customHeight="1">
      <c r="B43" s="129" t="s">
        <v>200</v>
      </c>
      <c r="C43" s="160" t="str">
        <f>VLOOKUP(B43,ИСХОДНИК!A:P,5,FALSE())</f>
        <v>FIA 65 D ANG PN 52</v>
      </c>
      <c r="D43" s="132" t="s">
        <v>40</v>
      </c>
      <c r="E43" s="161" t="str">
        <f>VLOOKUP(B43,ИСХОДНИК!A:P,11,FALSE())</f>
        <v>Под сварку встык DIN</v>
      </c>
      <c r="F43" s="162">
        <f>VLOOKUP(B43,ИСХОДНИК!A:P,7,FALSE())</f>
        <v>65</v>
      </c>
      <c r="G43" s="133" t="str">
        <f>VLOOKUP(B43,ИСХОДНИК!A:P,10,FALSE())</f>
        <v>R717, R744 и фреоны</v>
      </c>
      <c r="H43" s="134">
        <f>VLOOKUP(B43,ИСХОДНИК!A:P,8,FALSE())</f>
        <v>52</v>
      </c>
      <c r="I43" s="133" t="str">
        <f>VLOOKUP(B43,ИСХОДНИК!A:P,9,FALSE())</f>
        <v xml:space="preserve"> -60…120</v>
      </c>
      <c r="J43" s="133" t="s">
        <v>166</v>
      </c>
      <c r="K43" s="133">
        <v>56.1</v>
      </c>
      <c r="L43" s="133">
        <v>57.8</v>
      </c>
      <c r="M43" s="133">
        <v>60.4</v>
      </c>
      <c r="N43" s="133">
        <v>250</v>
      </c>
      <c r="O43" s="162" t="str">
        <f>VLOOKUP(B43,ИСХОДНИК!A:P,15,FALSE())</f>
        <v>U6 PL40R</v>
      </c>
      <c r="P43" s="136">
        <f>VLOOKUP(B43,ИСХОДНИК!A:P,13,FALSE())</f>
        <v>176</v>
      </c>
      <c r="Q43" s="136">
        <f>VLOOKUP(B43,ИСХОДНИК!A:P,14,FALSE())</f>
        <v>211.2</v>
      </c>
      <c r="R43" s="137" t="str">
        <f>IF(VLOOKUP(B43,ИСХОДНИК!A:R,18,FALSE())=1,ИСХОДНИК!$T$2,IF(VLOOKUP(B43,ИСХОДНИК!A:R,18,FALSE())=2,ИСХОДНИК!$T$4,IF(VLOOKUP(B43,ИСХОДНИК!A:R,18,FALSE())=3,ИСХОДНИК!$T$5)))</f>
        <v>◑</v>
      </c>
      <c r="T43" s="139"/>
      <c r="U43" s="140"/>
      <c r="V43" s="142"/>
      <c r="W43" s="142"/>
      <c r="X43" s="145"/>
      <c r="Y43" s="145"/>
      <c r="Z43" s="185"/>
    </row>
    <row r="44" spans="2:26" ht="21.75" customHeight="1">
      <c r="B44" s="129" t="s">
        <v>202</v>
      </c>
      <c r="C44" s="160" t="str">
        <f>VLOOKUP(B44,ИСХОДНИК!A:P,5,FALSE())</f>
        <v>FIA 80 D ANG PN 52</v>
      </c>
      <c r="D44" s="132" t="s">
        <v>40</v>
      </c>
      <c r="E44" s="161" t="str">
        <f>VLOOKUP(B44,ИСХОДНИК!A:P,11,FALSE())</f>
        <v>Под сварку встык DIN</v>
      </c>
      <c r="F44" s="162">
        <f>VLOOKUP(B44,ИСХОДНИК!A:P,7,FALSE())</f>
        <v>80</v>
      </c>
      <c r="G44" s="133" t="str">
        <f>VLOOKUP(B44,ИСХОДНИК!A:P,10,FALSE())</f>
        <v>R717, R744 и фреоны</v>
      </c>
      <c r="H44" s="134">
        <f>VLOOKUP(B44,ИСХОДНИК!A:P,8,FALSE())</f>
        <v>52</v>
      </c>
      <c r="I44" s="133" t="str">
        <f>VLOOKUP(B44,ИСХОДНИК!A:P,9,FALSE())</f>
        <v xml:space="preserve"> -60…120</v>
      </c>
      <c r="J44" s="133" t="s">
        <v>166</v>
      </c>
      <c r="K44" s="133">
        <v>104.6</v>
      </c>
      <c r="L44" s="133">
        <v>108</v>
      </c>
      <c r="M44" s="133">
        <v>113.1</v>
      </c>
      <c r="N44" s="133">
        <v>250</v>
      </c>
      <c r="O44" s="162" t="str">
        <f>VLOOKUP(B44,ИСХОДНИК!A:P,15,FALSE())</f>
        <v>U6 PL40R</v>
      </c>
      <c r="P44" s="136">
        <f>VLOOKUP(B44,ИСХОДНИК!A:P,13,FALSE())</f>
        <v>210</v>
      </c>
      <c r="Q44" s="136">
        <f>VLOOKUP(B44,ИСХОДНИК!A:P,14,FALSE())</f>
        <v>252</v>
      </c>
      <c r="R44" s="137" t="str">
        <f>IF(VLOOKUP(B44,ИСХОДНИК!A:R,18,FALSE())=1,ИСХОДНИК!$T$2,IF(VLOOKUP(B44,ИСХОДНИК!A:R,18,FALSE())=2,ИСХОДНИК!$T$4,IF(VLOOKUP(B44,ИСХОДНИК!A:R,18,FALSE())=3,ИСХОДНИК!$T$5)))</f>
        <v>◑</v>
      </c>
      <c r="T44" s="139"/>
      <c r="U44" s="140"/>
      <c r="V44" s="142"/>
      <c r="W44" s="142"/>
      <c r="X44" s="145"/>
      <c r="Y44" s="145"/>
      <c r="Z44" s="186"/>
    </row>
    <row r="45" spans="2:26" ht="21.75" customHeight="1">
      <c r="B45" s="129" t="s">
        <v>204</v>
      </c>
      <c r="C45" s="160" t="str">
        <f>VLOOKUP(B45,ИСХОДНИК!A:P,5,FALSE())</f>
        <v>FIA 100 D ANG PN 52</v>
      </c>
      <c r="D45" s="132" t="s">
        <v>40</v>
      </c>
      <c r="E45" s="161" t="str">
        <f>VLOOKUP(B45,ИСХОДНИК!A:P,11,FALSE())</f>
        <v>Под сварку встык DIN</v>
      </c>
      <c r="F45" s="162">
        <f>VLOOKUP(B45,ИСХОДНИК!A:P,7,FALSE())</f>
        <v>100</v>
      </c>
      <c r="G45" s="133" t="str">
        <f>VLOOKUP(B45,ИСХОДНИК!A:P,10,FALSE())</f>
        <v>R717, R744 и фреоны</v>
      </c>
      <c r="H45" s="134">
        <f>VLOOKUP(B45,ИСХОДНИК!A:P,8,FALSE())</f>
        <v>52</v>
      </c>
      <c r="I45" s="133" t="str">
        <f>VLOOKUP(B45,ИСХОДНИК!A:P,9,FALSE())</f>
        <v xml:space="preserve"> -60…120</v>
      </c>
      <c r="J45" s="134" t="s">
        <v>166</v>
      </c>
      <c r="K45" s="134">
        <v>162.4</v>
      </c>
      <c r="L45" s="134">
        <v>167.5</v>
      </c>
      <c r="M45" s="134">
        <v>176</v>
      </c>
      <c r="N45" s="133">
        <v>250</v>
      </c>
      <c r="O45" s="162" t="str">
        <f>VLOOKUP(B45,ИСХОДНИК!A:P,15,FALSE())</f>
        <v>U6 PL40R</v>
      </c>
      <c r="P45" s="136">
        <f>VLOOKUP(B45,ИСХОДНИК!A:P,13,FALSE())</f>
        <v>400</v>
      </c>
      <c r="Q45" s="136">
        <f>VLOOKUP(B45,ИСХОДНИК!A:P,14,FALSE())</f>
        <v>480</v>
      </c>
      <c r="R45" s="137" t="str">
        <f>IF(VLOOKUP(B45,ИСХОДНИК!A:R,18,FALSE())=1,ИСХОДНИК!$T$2,IF(VLOOKUP(B45,ИСХОДНИК!A:R,18,FALSE())=2,ИСХОДНИК!$T$4,IF(VLOOKUP(B45,ИСХОДНИК!A:R,18,FALSE())=3,ИСХОДНИК!$T$5)))</f>
        <v>◑</v>
      </c>
      <c r="T45" s="139"/>
      <c r="U45" s="140"/>
      <c r="V45" s="142"/>
      <c r="W45" s="142"/>
      <c r="X45" s="145"/>
      <c r="Y45" s="145"/>
      <c r="Z45" s="185"/>
    </row>
    <row r="46" spans="2:26" ht="21.75" customHeight="1">
      <c r="B46" s="129" t="s">
        <v>1239</v>
      </c>
      <c r="C46" s="160" t="str">
        <f>VLOOKUP(B46,ИСХОДНИК!A:P,5,FALSE())</f>
        <v>FIA 100 G ANG PN 52</v>
      </c>
      <c r="D46" s="132" t="s">
        <v>40</v>
      </c>
      <c r="E46" s="161" t="str">
        <f>VLOOKUP(B46,ИСХОДНИК!A:P,11,FALSE())</f>
        <v>Под сварку встык GOST</v>
      </c>
      <c r="F46" s="162">
        <f>VLOOKUP(B46,ИСХОДНИК!A:P,7,FALSE())</f>
        <v>100</v>
      </c>
      <c r="G46" s="133" t="str">
        <f>VLOOKUP(B46,ИСХОДНИК!A:P,10,FALSE())</f>
        <v>R717, R744 и фреоны</v>
      </c>
      <c r="H46" s="134">
        <f>VLOOKUP(B46,ИСХОДНИК!A:P,8,FALSE())</f>
        <v>52</v>
      </c>
      <c r="I46" s="133" t="str">
        <f>VLOOKUP(B46,ИСХОДНИК!A:P,9,FALSE())</f>
        <v xml:space="preserve"> -60…120</v>
      </c>
      <c r="J46" s="133" t="s">
        <v>166</v>
      </c>
      <c r="K46" s="133">
        <v>220.2</v>
      </c>
      <c r="L46" s="133">
        <v>227</v>
      </c>
      <c r="M46" s="133">
        <v>238.9</v>
      </c>
      <c r="N46" s="133">
        <v>250</v>
      </c>
      <c r="O46" s="162" t="str">
        <f>VLOOKUP(B46,ИСХОДНИК!A:P,15,FALSE())</f>
        <v>U6 PL40R</v>
      </c>
      <c r="P46" s="136">
        <f>VLOOKUP(B46,ИСХОДНИК!A:P,13,FALSE())</f>
        <v>400</v>
      </c>
      <c r="Q46" s="136">
        <f>VLOOKUP(B46,ИСХОДНИК!A:P,14,FALSE())</f>
        <v>480</v>
      </c>
      <c r="R46" s="328" t="str">
        <f>IF(VLOOKUP(B46,ИСХОДНИК!A:R,18,FALSE())=1,ИСХОДНИК!$T$2,IF(VLOOKUP(B46,ИСХОДНИК!A:R,18,FALSE())=2,ИСХОДНИК!$T$4,IF(VLOOKUP(B46,ИСХОДНИК!A:R,18,FALSE())=3,ИСХОДНИК!$T$5)))</f>
        <v>○</v>
      </c>
      <c r="T46" s="139"/>
      <c r="U46" s="140"/>
      <c r="V46" s="142"/>
      <c r="W46" s="142"/>
      <c r="X46" s="145"/>
      <c r="Y46" s="145"/>
      <c r="Z46" s="186"/>
    </row>
    <row r="47" spans="2:26" ht="21.75" customHeight="1">
      <c r="B47" s="129" t="s">
        <v>210</v>
      </c>
      <c r="C47" s="160" t="str">
        <f>VLOOKUP(B47,ИСХОДНИК!A:P,5,FALSE())</f>
        <v>FIA 100 D ANG PN 40</v>
      </c>
      <c r="D47" s="132" t="s">
        <v>40</v>
      </c>
      <c r="E47" s="161" t="str">
        <f>VLOOKUP(B47,ИСХОДНИК!A:P,11,FALSE())</f>
        <v>Под сварку встык DIN</v>
      </c>
      <c r="F47" s="162">
        <f>VLOOKUP(B47,ИСХОДНИК!A:P,7,FALSE())</f>
        <v>100</v>
      </c>
      <c r="G47" s="133" t="str">
        <f>VLOOKUP(B47,ИСХОДНИК!A:P,10,FALSE())</f>
        <v>R717, R744 и фреоны</v>
      </c>
      <c r="H47" s="134">
        <f>VLOOKUP(B47,ИСХОДНИК!A:P,8,FALSE())</f>
        <v>40</v>
      </c>
      <c r="I47" s="133" t="str">
        <f>VLOOKUP(B47,ИСХОДНИК!A:P,9,FALSE())</f>
        <v xml:space="preserve"> -60…120</v>
      </c>
      <c r="J47" s="134" t="s">
        <v>166</v>
      </c>
      <c r="K47" s="134">
        <v>278</v>
      </c>
      <c r="L47" s="134">
        <v>286.5</v>
      </c>
      <c r="M47" s="134">
        <v>301.8</v>
      </c>
      <c r="N47" s="133">
        <v>250</v>
      </c>
      <c r="O47" s="162" t="str">
        <f>VLOOKUP(B47,ИСХОДНИК!A:P,15,FALSE())</f>
        <v>U6 PL40R</v>
      </c>
      <c r="P47" s="136">
        <f>VLOOKUP(B47,ИСХОДНИК!A:P,13,FALSE())</f>
        <v>350</v>
      </c>
      <c r="Q47" s="136">
        <f>VLOOKUP(B47,ИСХОДНИК!A:P,14,FALSE())</f>
        <v>420</v>
      </c>
      <c r="R47" s="137" t="str">
        <f>IF(VLOOKUP(B47,ИСХОДНИК!A:R,18,FALSE())=1,ИСХОДНИК!$T$2,IF(VLOOKUP(B47,ИСХОДНИК!A:R,18,FALSE())=2,ИСХОДНИК!$T$4,IF(VLOOKUP(B47,ИСХОДНИК!A:R,18,FALSE())=3,ИСХОДНИК!$T$5)))</f>
        <v>◑</v>
      </c>
      <c r="T47" s="139"/>
      <c r="U47" s="140"/>
      <c r="V47" s="142"/>
      <c r="W47" s="142"/>
      <c r="X47" s="145"/>
      <c r="Y47" s="145"/>
      <c r="Z47" s="186"/>
    </row>
    <row r="48" spans="2:26" ht="21.75" customHeight="1">
      <c r="B48" s="129" t="s">
        <v>1233</v>
      </c>
      <c r="C48" s="160" t="str">
        <f>VLOOKUP(B48,ИСХОДНИК!A:P,5,FALSE())</f>
        <v>FIA 100 G ANG PN 40</v>
      </c>
      <c r="D48" s="132" t="s">
        <v>40</v>
      </c>
      <c r="E48" s="161" t="str">
        <f>VLOOKUP(B48,ИСХОДНИК!A:P,11,FALSE())</f>
        <v>Под сварку встык GOST</v>
      </c>
      <c r="F48" s="162">
        <f>VLOOKUP(B48,ИСХОДНИК!A:P,7,FALSE())</f>
        <v>100</v>
      </c>
      <c r="G48" s="133" t="str">
        <f>VLOOKUP(B48,ИСХОДНИК!A:P,10,FALSE())</f>
        <v>R717, R744 и фреоны</v>
      </c>
      <c r="H48" s="134">
        <f>VLOOKUP(B48,ИСХОДНИК!A:P,8,FALSE())</f>
        <v>40</v>
      </c>
      <c r="I48" s="133" t="str">
        <f>VLOOKUP(B48,ИСХОДНИК!A:P,9,FALSE())</f>
        <v xml:space="preserve"> -60…120</v>
      </c>
      <c r="J48" s="133" t="s">
        <v>166</v>
      </c>
      <c r="K48" s="133">
        <v>335.8</v>
      </c>
      <c r="L48" s="133">
        <v>346</v>
      </c>
      <c r="M48" s="133">
        <v>364.7</v>
      </c>
      <c r="N48" s="133">
        <v>250</v>
      </c>
      <c r="O48" s="162" t="str">
        <f>VLOOKUP(B48,ИСХОДНИК!A:P,15,FALSE())</f>
        <v>U6 PL40R</v>
      </c>
      <c r="P48" s="136">
        <f>VLOOKUP(B48,ИСХОДНИК!A:P,13,FALSE())</f>
        <v>350</v>
      </c>
      <c r="Q48" s="136">
        <f>VLOOKUP(B48,ИСХОДНИК!A:P,14,FALSE())</f>
        <v>420</v>
      </c>
      <c r="R48" s="328" t="str">
        <f>IF(VLOOKUP(B48,ИСХОДНИК!A:R,18,FALSE())=1,ИСХОДНИК!$T$2,IF(VLOOKUP(B48,ИСХОДНИК!A:R,18,FALSE())=2,ИСХОДНИК!$T$4,IF(VLOOKUP(B48,ИСХОДНИК!A:R,18,FALSE())=3,ИСХОДНИК!$T$5)))</f>
        <v>○</v>
      </c>
      <c r="T48" s="139"/>
      <c r="U48" s="140"/>
      <c r="V48" s="142"/>
      <c r="W48" s="142"/>
      <c r="X48" s="145"/>
      <c r="Y48" s="145"/>
      <c r="Z48" s="186"/>
    </row>
    <row r="49" spans="2:26" ht="21.75" customHeight="1">
      <c r="B49" s="129" t="s">
        <v>206</v>
      </c>
      <c r="C49" s="160" t="str">
        <f>VLOOKUP(B49,ИСХОДНИК!A:P,5,FALSE())</f>
        <v>FIA 125 D ANG PN 52</v>
      </c>
      <c r="D49" s="132" t="s">
        <v>40</v>
      </c>
      <c r="E49" s="161" t="str">
        <f>VLOOKUP(B49,ИСХОДНИК!A:P,11,FALSE())</f>
        <v>Под сварку встык DIN</v>
      </c>
      <c r="F49" s="162">
        <f>VLOOKUP(B49,ИСХОДНИК!A:P,7,FALSE())</f>
        <v>125</v>
      </c>
      <c r="G49" s="133" t="str">
        <f>VLOOKUP(B49,ИСХОДНИК!A:P,10,FALSE())</f>
        <v>R717, R744 и фреоны</v>
      </c>
      <c r="H49" s="134">
        <f>VLOOKUP(B49,ИСХОДНИК!A:P,8,FALSE())</f>
        <v>52</v>
      </c>
      <c r="I49" s="133" t="str">
        <f>VLOOKUP(B49,ИСХОДНИК!A:P,9,FALSE())</f>
        <v xml:space="preserve"> -60…120</v>
      </c>
      <c r="J49" s="133" t="s">
        <v>166</v>
      </c>
      <c r="K49" s="133">
        <v>275.39999999999998</v>
      </c>
      <c r="L49" s="133">
        <v>283.89999999999998</v>
      </c>
      <c r="M49" s="133">
        <v>298.39999999999998</v>
      </c>
      <c r="N49" s="133">
        <v>250</v>
      </c>
      <c r="O49" s="162" t="str">
        <f>VLOOKUP(B49,ИСХОДНИК!A:P,15,FALSE())</f>
        <v>U6 PL40R</v>
      </c>
      <c r="P49" s="136">
        <f>VLOOKUP(B49,ИСХОДНИК!A:P,13,FALSE())</f>
        <v>725</v>
      </c>
      <c r="Q49" s="136">
        <f>VLOOKUP(B49,ИСХОДНИК!A:P,14,FALSE())</f>
        <v>870</v>
      </c>
      <c r="R49" s="328" t="str">
        <f>IF(VLOOKUP(B49,ИСХОДНИК!A:R,18,FALSE())=1,ИСХОДНИК!$T$2,IF(VLOOKUP(B49,ИСХОДНИК!A:R,18,FALSE())=2,ИСХОДНИК!$T$4,IF(VLOOKUP(B49,ИСХОДНИК!A:R,18,FALSE())=3,ИСХОДНИК!$T$5)))</f>
        <v>○</v>
      </c>
      <c r="T49" s="139"/>
      <c r="U49" s="140"/>
      <c r="V49" s="142"/>
      <c r="W49" s="142"/>
      <c r="X49" s="145"/>
      <c r="Y49" s="145"/>
      <c r="Z49" s="186"/>
    </row>
    <row r="50" spans="2:26" ht="21.75" customHeight="1">
      <c r="B50" s="129" t="s">
        <v>1241</v>
      </c>
      <c r="C50" s="160" t="str">
        <f>VLOOKUP(B50,ИСХОДНИК!A:P,5,FALSE())</f>
        <v>FIA 125 G ANG PN 52</v>
      </c>
      <c r="D50" s="132" t="s">
        <v>40</v>
      </c>
      <c r="E50" s="161" t="str">
        <f>VLOOKUP(B50,ИСХОДНИК!A:P,11,FALSE())</f>
        <v>Под сварку встык GOST</v>
      </c>
      <c r="F50" s="162">
        <f>VLOOKUP(B50,ИСХОДНИК!A:P,7,FALSE())</f>
        <v>125</v>
      </c>
      <c r="G50" s="133" t="str">
        <f>VLOOKUP(B50,ИСХОДНИК!A:P,10,FALSE())</f>
        <v>R717, R744 и фреоны</v>
      </c>
      <c r="H50" s="134">
        <f>VLOOKUP(B50,ИСХОДНИК!A:P,8,FALSE())</f>
        <v>52</v>
      </c>
      <c r="I50" s="133" t="str">
        <f>VLOOKUP(B50,ИСХОДНИК!A:P,9,FALSE())</f>
        <v xml:space="preserve"> -60…120</v>
      </c>
      <c r="J50" s="133" t="s">
        <v>166</v>
      </c>
      <c r="K50" s="133">
        <v>215</v>
      </c>
      <c r="L50" s="133">
        <v>221.8</v>
      </c>
      <c r="M50" s="133">
        <v>232.1</v>
      </c>
      <c r="N50" s="133">
        <v>250</v>
      </c>
      <c r="O50" s="162" t="str">
        <f>VLOOKUP(B50,ИСХОДНИК!A:P,15,FALSE())</f>
        <v>U6 PL40R</v>
      </c>
      <c r="P50" s="136">
        <f>VLOOKUP(B50,ИСХОДНИК!A:P,13,FALSE())</f>
        <v>725</v>
      </c>
      <c r="Q50" s="136">
        <f>VLOOKUP(B50,ИСХОДНИК!A:P,14,FALSE())</f>
        <v>870</v>
      </c>
      <c r="R50" s="328" t="str">
        <f>IF(VLOOKUP(B50,ИСХОДНИК!A:R,18,FALSE())=1,ИСХОДНИК!$T$2,IF(VLOOKUP(B50,ИСХОДНИК!A:R,18,FALSE())=2,ИСХОДНИК!$T$4,IF(VLOOKUP(B50,ИСХОДНИК!A:R,18,FALSE())=3,ИСХОДНИК!$T$5)))</f>
        <v>○</v>
      </c>
      <c r="T50" s="139"/>
      <c r="U50" s="140"/>
      <c r="V50" s="142"/>
      <c r="W50" s="142"/>
      <c r="X50" s="145"/>
      <c r="Y50" s="145"/>
      <c r="Z50" s="186"/>
    </row>
    <row r="51" spans="2:26" ht="21.75" customHeight="1">
      <c r="B51" s="129" t="s">
        <v>212</v>
      </c>
      <c r="C51" s="160" t="str">
        <f>VLOOKUP(B51,ИСХОДНИК!A:P,5,FALSE())</f>
        <v>FIA 125 D ANG PN 40</v>
      </c>
      <c r="D51" s="132" t="s">
        <v>40</v>
      </c>
      <c r="E51" s="161" t="str">
        <f>VLOOKUP(B51,ИСХОДНИК!A:P,11,FALSE())</f>
        <v>Под сварку встык DIN</v>
      </c>
      <c r="F51" s="162">
        <f>VLOOKUP(B51,ИСХОДНИК!A:P,7,FALSE())</f>
        <v>125</v>
      </c>
      <c r="G51" s="133" t="str">
        <f>VLOOKUP(B51,ИСХОДНИК!A:P,10,FALSE())</f>
        <v>R717, R744 и фреоны</v>
      </c>
      <c r="H51" s="134">
        <f>VLOOKUP(B51,ИСХОДНИК!A:P,8,FALSE())</f>
        <v>40</v>
      </c>
      <c r="I51" s="133" t="str">
        <f>VLOOKUP(B51,ИСХОДНИК!A:P,9,FALSE())</f>
        <v xml:space="preserve"> -60…120</v>
      </c>
      <c r="J51" s="133" t="s">
        <v>166</v>
      </c>
      <c r="K51" s="133">
        <v>154.6</v>
      </c>
      <c r="L51" s="133">
        <v>159.69999999999999</v>
      </c>
      <c r="M51" s="133">
        <v>165.8</v>
      </c>
      <c r="N51" s="133">
        <v>250</v>
      </c>
      <c r="O51" s="162" t="str">
        <f>VLOOKUP(B51,ИСХОДНИК!A:P,15,FALSE())</f>
        <v>U6 PL40R</v>
      </c>
      <c r="P51" s="136">
        <f>VLOOKUP(B51,ИСХОДНИК!A:P,13,FALSE())</f>
        <v>590</v>
      </c>
      <c r="Q51" s="136">
        <f>VLOOKUP(B51,ИСХОДНИК!A:P,14,FALSE())</f>
        <v>708</v>
      </c>
      <c r="R51" s="137" t="str">
        <f>IF(VLOOKUP(B51,ИСХОДНИК!A:R,18,FALSE())=1,ИСХОДНИК!$T$2,IF(VLOOKUP(B51,ИСХОДНИК!A:R,18,FALSE())=2,ИСХОДНИК!$T$4,IF(VLOOKUP(B51,ИСХОДНИК!A:R,18,FALSE())=3,ИСХОДНИК!$T$5)))</f>
        <v>◑</v>
      </c>
      <c r="T51" s="139"/>
      <c r="U51" s="140"/>
      <c r="V51" s="142"/>
      <c r="W51" s="142"/>
      <c r="X51" s="145"/>
      <c r="Y51" s="145"/>
      <c r="Z51" s="186"/>
    </row>
    <row r="52" spans="2:26" ht="21.75" customHeight="1">
      <c r="B52" s="129" t="s">
        <v>1235</v>
      </c>
      <c r="C52" s="160" t="str">
        <f>VLOOKUP(B52,ИСХОДНИК!A:P,5,FALSE())</f>
        <v>FIA 125 G ANG PN 40</v>
      </c>
      <c r="D52" s="132" t="s">
        <v>40</v>
      </c>
      <c r="E52" s="161" t="str">
        <f>VLOOKUP(B52,ИСХОДНИК!A:P,11,FALSE())</f>
        <v>Под сварку встык GOST</v>
      </c>
      <c r="F52" s="162">
        <f>VLOOKUP(B52,ИСХОДНИК!A:P,7,FALSE())</f>
        <v>125</v>
      </c>
      <c r="G52" s="133" t="str">
        <f>VLOOKUP(B52,ИСХОДНИК!A:P,10,FALSE())</f>
        <v>R717, R744 и фреоны</v>
      </c>
      <c r="H52" s="134">
        <f>VLOOKUP(B52,ИСХОДНИК!A:P,8,FALSE())</f>
        <v>40</v>
      </c>
      <c r="I52" s="133" t="str">
        <f>VLOOKUP(B52,ИСХОДНИК!A:P,9,FALSE())</f>
        <v xml:space="preserve"> -60…120</v>
      </c>
      <c r="J52" s="133" t="s">
        <v>166</v>
      </c>
      <c r="K52" s="133">
        <v>94.2</v>
      </c>
      <c r="L52" s="133">
        <v>97.6</v>
      </c>
      <c r="M52" s="133">
        <v>99.5</v>
      </c>
      <c r="N52" s="133">
        <v>250</v>
      </c>
      <c r="O52" s="162" t="str">
        <f>VLOOKUP(B52,ИСХОДНИК!A:P,15,FALSE())</f>
        <v>U6 PL40R</v>
      </c>
      <c r="P52" s="136">
        <f>VLOOKUP(B52,ИСХОДНИК!A:P,13,FALSE())</f>
        <v>590</v>
      </c>
      <c r="Q52" s="136">
        <f>VLOOKUP(B52,ИСХОДНИК!A:P,14,FALSE())</f>
        <v>708</v>
      </c>
      <c r="R52" s="328" t="str">
        <f>IF(VLOOKUP(B52,ИСХОДНИК!A:R,18,FALSE())=1,ИСХОДНИК!$T$2,IF(VLOOKUP(B52,ИСХОДНИК!A:R,18,FALSE())=2,ИСХОДНИК!$T$4,IF(VLOOKUP(B52,ИСХОДНИК!A:R,18,FALSE())=3,ИСХОДНИК!$T$5)))</f>
        <v>○</v>
      </c>
      <c r="T52" s="139"/>
      <c r="U52" s="140"/>
      <c r="V52" s="142"/>
      <c r="W52" s="142"/>
      <c r="X52" s="145"/>
      <c r="Y52" s="145"/>
      <c r="Z52" s="186"/>
    </row>
    <row r="53" spans="2:26" ht="21.75" customHeight="1">
      <c r="B53" s="129" t="s">
        <v>208</v>
      </c>
      <c r="C53" s="160" t="str">
        <f>VLOOKUP(B53,ИСХОДНИК!A:P,5,FALSE())</f>
        <v>FIA 150 D ANG PN 52</v>
      </c>
      <c r="D53" s="132" t="s">
        <v>40</v>
      </c>
      <c r="E53" s="161" t="str">
        <f>VLOOKUP(B53,ИСХОДНИК!A:P,11,FALSE())</f>
        <v>Под сварку встык DIN</v>
      </c>
      <c r="F53" s="162">
        <f>VLOOKUP(B53,ИСХОДНИК!A:P,7,FALSE())</f>
        <v>150</v>
      </c>
      <c r="G53" s="133" t="str">
        <f>VLOOKUP(B53,ИСХОДНИК!A:P,10,FALSE())</f>
        <v>R717, R744 и фреоны</v>
      </c>
      <c r="H53" s="134">
        <f>VLOOKUP(B53,ИСХОДНИК!A:P,8,FALSE())</f>
        <v>52</v>
      </c>
      <c r="I53" s="133" t="str">
        <f>VLOOKUP(B53,ИСХОДНИК!A:P,9,FALSE())</f>
        <v xml:space="preserve"> -60…120</v>
      </c>
      <c r="J53" s="133" t="s">
        <v>166</v>
      </c>
      <c r="K53" s="133">
        <v>362.1</v>
      </c>
      <c r="L53" s="133">
        <v>373.2</v>
      </c>
      <c r="M53" s="133">
        <v>391.9</v>
      </c>
      <c r="N53" s="133">
        <v>250</v>
      </c>
      <c r="O53" s="162" t="str">
        <f>VLOOKUP(B53,ИСХОДНИК!A:P,15,FALSE())</f>
        <v>U6 PL40R</v>
      </c>
      <c r="P53" s="136">
        <f>VLOOKUP(B53,ИСХОДНИК!A:P,13,FALSE())</f>
        <v>990</v>
      </c>
      <c r="Q53" s="136">
        <f>VLOOKUP(B53,ИСХОДНИК!A:P,14,FALSE())</f>
        <v>1188</v>
      </c>
      <c r="R53" s="328" t="str">
        <f>IF(VLOOKUP(B53,ИСХОДНИК!A:R,18,FALSE())=1,ИСХОДНИК!$T$2,IF(VLOOKUP(B53,ИСХОДНИК!A:R,18,FALSE())=2,ИСХОДНИК!$T$4,IF(VLOOKUP(B53,ИСХОДНИК!A:R,18,FALSE())=3,ИСХОДНИК!$T$5)))</f>
        <v>○</v>
      </c>
      <c r="T53" s="139"/>
      <c r="U53" s="140"/>
      <c r="V53" s="142"/>
      <c r="W53" s="142"/>
      <c r="X53" s="145"/>
      <c r="Y53" s="145"/>
      <c r="Z53" s="186"/>
    </row>
    <row r="54" spans="2:26" ht="21.75" customHeight="1">
      <c r="B54" s="129" t="s">
        <v>1243</v>
      </c>
      <c r="C54" s="160" t="str">
        <f>VLOOKUP(B54,ИСХОДНИК!A:P,5,FALSE())</f>
        <v>FIA 150 G ANG PN 52</v>
      </c>
      <c r="D54" s="132" t="s">
        <v>40</v>
      </c>
      <c r="E54" s="161" t="str">
        <f>VLOOKUP(B54,ИСХОДНИК!A:P,11,FALSE())</f>
        <v>Под сварку встык GOST</v>
      </c>
      <c r="F54" s="162">
        <f>VLOOKUP(B54,ИСХОДНИК!A:P,7,FALSE())</f>
        <v>150</v>
      </c>
      <c r="G54" s="133" t="str">
        <f>VLOOKUP(B54,ИСХОДНИК!A:P,10,FALSE())</f>
        <v>R717, R744 и фреоны</v>
      </c>
      <c r="H54" s="134">
        <f>VLOOKUP(B54,ИСХОДНИК!A:P,8,FALSE())</f>
        <v>52</v>
      </c>
      <c r="I54" s="133" t="str">
        <f>VLOOKUP(B54,ИСХОДНИК!A:P,9,FALSE())</f>
        <v xml:space="preserve"> -60…120</v>
      </c>
      <c r="J54" s="133" t="s">
        <v>166</v>
      </c>
      <c r="K54" s="133">
        <v>630</v>
      </c>
      <c r="L54" s="133">
        <v>648.79999999999995</v>
      </c>
      <c r="M54" s="133">
        <v>684.3</v>
      </c>
      <c r="N54" s="133">
        <v>250</v>
      </c>
      <c r="O54" s="162" t="str">
        <f>VLOOKUP(B54,ИСХОДНИК!A:P,15,FALSE())</f>
        <v>U6 PL40R</v>
      </c>
      <c r="P54" s="136">
        <f>VLOOKUP(B54,ИСХОДНИК!A:P,13,FALSE())</f>
        <v>990</v>
      </c>
      <c r="Q54" s="136">
        <f>VLOOKUP(B54,ИСХОДНИК!A:P,14,FALSE())</f>
        <v>1188</v>
      </c>
      <c r="R54" s="328" t="str">
        <f>IF(VLOOKUP(B54,ИСХОДНИК!A:R,18,FALSE())=1,ИСХОДНИК!$T$2,IF(VLOOKUP(B54,ИСХОДНИК!A:R,18,FALSE())=2,ИСХОДНИК!$T$4,IF(VLOOKUP(B54,ИСХОДНИК!A:R,18,FALSE())=3,ИСХОДНИК!$T$5)))</f>
        <v>○</v>
      </c>
      <c r="T54" s="139"/>
      <c r="U54" s="140"/>
      <c r="V54" s="142"/>
      <c r="W54" s="142"/>
      <c r="X54" s="145"/>
      <c r="Y54" s="145"/>
      <c r="Z54" s="186"/>
    </row>
    <row r="55" spans="2:26" ht="21.75" customHeight="1">
      <c r="B55" s="129" t="s">
        <v>214</v>
      </c>
      <c r="C55" s="160" t="str">
        <f>VLOOKUP(B55,ИСХОДНИК!A:P,5,FALSE())</f>
        <v>FIA 150 D ANG PN 40</v>
      </c>
      <c r="D55" s="132" t="s">
        <v>40</v>
      </c>
      <c r="E55" s="161" t="str">
        <f>VLOOKUP(B55,ИСХОДНИК!A:P,11,FALSE())</f>
        <v>Под сварку встык DIN</v>
      </c>
      <c r="F55" s="162">
        <f>VLOOKUP(B55,ИСХОДНИК!A:P,7,FALSE())</f>
        <v>150</v>
      </c>
      <c r="G55" s="133" t="str">
        <f>VLOOKUP(B55,ИСХОДНИК!A:P,10,FALSE())</f>
        <v>R717, R744 и фреоны</v>
      </c>
      <c r="H55" s="134">
        <f>VLOOKUP(B55,ИСХОДНИК!A:P,8,FALSE())</f>
        <v>40</v>
      </c>
      <c r="I55" s="133" t="str">
        <f>VLOOKUP(B55,ИСХОДНИК!A:P,9,FALSE())</f>
        <v xml:space="preserve"> -60…120</v>
      </c>
      <c r="J55" s="133" t="s">
        <v>166</v>
      </c>
      <c r="K55" s="133">
        <v>897.9</v>
      </c>
      <c r="L55" s="133">
        <v>924.4</v>
      </c>
      <c r="M55" s="133">
        <v>976.7</v>
      </c>
      <c r="N55" s="133">
        <v>250</v>
      </c>
      <c r="O55" s="162" t="str">
        <f>VLOOKUP(B55,ИСХОДНИК!A:P,15,FALSE())</f>
        <v>U6 PL40R</v>
      </c>
      <c r="P55" s="136">
        <f>VLOOKUP(B55,ИСХОДНИК!A:P,13,FALSE())</f>
        <v>830</v>
      </c>
      <c r="Q55" s="136">
        <f>VLOOKUP(B55,ИСХОДНИК!A:P,14,FALSE())</f>
        <v>996</v>
      </c>
      <c r="R55" s="328" t="str">
        <f>IF(VLOOKUP(B55,ИСХОДНИК!A:R,18,FALSE())=1,ИСХОДНИК!$T$2,IF(VLOOKUP(B55,ИСХОДНИК!A:R,18,FALSE())=2,ИСХОДНИК!$T$4,IF(VLOOKUP(B55,ИСХОДНИК!A:R,18,FALSE())=3,ИСХОДНИК!$T$5)))</f>
        <v>○</v>
      </c>
      <c r="T55" s="139"/>
      <c r="U55" s="140"/>
      <c r="V55" s="142"/>
      <c r="W55" s="142"/>
      <c r="X55" s="145"/>
      <c r="Y55" s="145"/>
      <c r="Z55" s="186"/>
    </row>
    <row r="56" spans="2:26" ht="21.75" customHeight="1">
      <c r="B56" s="129" t="s">
        <v>1237</v>
      </c>
      <c r="C56" s="160" t="str">
        <f>VLOOKUP(B56,ИСХОДНИК!A:P,5,FALSE())</f>
        <v>FIA 150 G ANG PN 40</v>
      </c>
      <c r="D56" s="132" t="s">
        <v>40</v>
      </c>
      <c r="E56" s="161" t="str">
        <f>VLOOKUP(B56,ИСХОДНИК!A:P,11,FALSE())</f>
        <v>Под сварку встык GOST</v>
      </c>
      <c r="F56" s="162">
        <f>VLOOKUP(B56,ИСХОДНИК!A:P,7,FALSE())</f>
        <v>150</v>
      </c>
      <c r="G56" s="133" t="str">
        <f>VLOOKUP(B56,ИСХОДНИК!A:P,10,FALSE())</f>
        <v>R717, R744 и фреоны</v>
      </c>
      <c r="H56" s="134">
        <f>VLOOKUP(B56,ИСХОДНИК!A:P,8,FALSE())</f>
        <v>40</v>
      </c>
      <c r="I56" s="133" t="str">
        <f>VLOOKUP(B56,ИСХОДНИК!A:P,9,FALSE())</f>
        <v xml:space="preserve"> -60…120</v>
      </c>
      <c r="J56" s="133" t="s">
        <v>166</v>
      </c>
      <c r="K56" s="133">
        <v>1165.8</v>
      </c>
      <c r="L56" s="133">
        <v>1200</v>
      </c>
      <c r="M56" s="133">
        <v>1269.0999999999999</v>
      </c>
      <c r="N56" s="133">
        <v>250</v>
      </c>
      <c r="O56" s="162" t="str">
        <f>VLOOKUP(B56,ИСХОДНИК!A:P,15,FALSE())</f>
        <v>U6 PL40R</v>
      </c>
      <c r="P56" s="136">
        <f>VLOOKUP(B56,ИСХОДНИК!A:P,13,FALSE())</f>
        <v>830</v>
      </c>
      <c r="Q56" s="136">
        <f>VLOOKUP(B56,ИСХОДНИК!A:P,14,FALSE())</f>
        <v>996</v>
      </c>
      <c r="R56" s="328" t="str">
        <f>IF(VLOOKUP(B56,ИСХОДНИК!A:R,18,FALSE())=1,ИСХОДНИК!$T$2,IF(VLOOKUP(B56,ИСХОДНИК!A:R,18,FALSE())=2,ИСХОДНИК!$T$4,IF(VLOOKUP(B56,ИСХОДНИК!A:R,18,FALSE())=3,ИСХОДНИК!$T$5)))</f>
        <v>○</v>
      </c>
      <c r="T56" s="139"/>
      <c r="U56" s="140"/>
      <c r="V56" s="142"/>
      <c r="W56" s="142"/>
      <c r="X56" s="145"/>
      <c r="Y56" s="145"/>
      <c r="Z56" s="186"/>
    </row>
    <row r="57" spans="2:26" ht="21.75" customHeight="1">
      <c r="B57" s="129" t="s">
        <v>210</v>
      </c>
      <c r="C57" s="160" t="str">
        <f>VLOOKUP(B57,ИСХОДНИК!A:P,5,FALSE())</f>
        <v>FIA 100 D ANG PN 40</v>
      </c>
      <c r="D57" s="132" t="s">
        <v>40</v>
      </c>
      <c r="E57" s="161" t="str">
        <f>VLOOKUP(B57,ИСХОДНИК!A:P,11,FALSE())</f>
        <v>Под сварку встык DIN</v>
      </c>
      <c r="F57" s="162">
        <f>VLOOKUP(B57,ИСХОДНИК!A:P,7,FALSE())</f>
        <v>100</v>
      </c>
      <c r="G57" s="133" t="str">
        <f>VLOOKUP(B57,ИСХОДНИК!A:P,10,FALSE())</f>
        <v>R717, R744 и фреоны</v>
      </c>
      <c r="H57" s="134">
        <f>VLOOKUP(B57,ИСХОДНИК!A:P,8,FALSE())</f>
        <v>40</v>
      </c>
      <c r="I57" s="133" t="str">
        <f>VLOOKUP(B57,ИСХОДНИК!A:P,9,FALSE())</f>
        <v xml:space="preserve"> -60…120</v>
      </c>
      <c r="J57" s="133" t="s">
        <v>166</v>
      </c>
      <c r="K57" s="133">
        <v>162.4</v>
      </c>
      <c r="L57" s="133">
        <v>167.5</v>
      </c>
      <c r="M57" s="133">
        <v>176</v>
      </c>
      <c r="N57" s="133">
        <v>250</v>
      </c>
      <c r="O57" s="162" t="str">
        <f>VLOOKUP(B57,ИСХОДНИК!A:P,15,FALSE())</f>
        <v>U6 PL40R</v>
      </c>
      <c r="P57" s="136">
        <f>VLOOKUP(B57,ИСХОДНИК!A:P,13,FALSE())</f>
        <v>350</v>
      </c>
      <c r="Q57" s="136">
        <f>VLOOKUP(B57,ИСХОДНИК!A:P,14,FALSE())</f>
        <v>420</v>
      </c>
      <c r="R57" s="137" t="str">
        <f>IF(VLOOKUP(B57,ИСХОДНИК!A:R,18,FALSE())=1,ИСХОДНИК!$T$2,IF(VLOOKUP(B57,ИСХОДНИК!A:R,18,FALSE())=2,ИСХОДНИК!$T$4,IF(VLOOKUP(B57,ИСХОДНИК!A:R,18,FALSE())=3,ИСХОДНИК!$T$5)))</f>
        <v>◑</v>
      </c>
      <c r="T57" s="139"/>
      <c r="U57" s="140"/>
      <c r="V57" s="142"/>
      <c r="W57" s="142"/>
      <c r="X57" s="145"/>
      <c r="Y57" s="145"/>
      <c r="Z57" s="186"/>
    </row>
    <row r="58" spans="2:26" ht="21.75" customHeight="1">
      <c r="B58" s="129" t="s">
        <v>212</v>
      </c>
      <c r="C58" s="160" t="str">
        <f>VLOOKUP(B58,ИСХОДНИК!A:P,5,FALSE())</f>
        <v>FIA 125 D ANG PN 40</v>
      </c>
      <c r="D58" s="132" t="s">
        <v>40</v>
      </c>
      <c r="E58" s="161" t="str">
        <f>VLOOKUP(B58,ИСХОДНИК!A:P,11,FALSE())</f>
        <v>Под сварку встык DIN</v>
      </c>
      <c r="F58" s="162">
        <f>VLOOKUP(B58,ИСХОДНИК!A:P,7,FALSE())</f>
        <v>125</v>
      </c>
      <c r="G58" s="133" t="str">
        <f>VLOOKUP(B58,ИСХОДНИК!A:P,10,FALSE())</f>
        <v>R717, R744 и фреоны</v>
      </c>
      <c r="H58" s="134">
        <f>VLOOKUP(B58,ИСХОДНИК!A:P,8,FALSE())</f>
        <v>40</v>
      </c>
      <c r="I58" s="133" t="str">
        <f>VLOOKUP(B58,ИСХОДНИК!A:P,9,FALSE())</f>
        <v xml:space="preserve"> -60…120</v>
      </c>
      <c r="J58" s="133" t="s">
        <v>166</v>
      </c>
      <c r="K58" s="133">
        <v>275.39999999999998</v>
      </c>
      <c r="L58" s="133">
        <v>283.89999999999998</v>
      </c>
      <c r="M58" s="133">
        <v>298.39999999999998</v>
      </c>
      <c r="N58" s="133">
        <v>250</v>
      </c>
      <c r="O58" s="162" t="str">
        <f>VLOOKUP(B58,ИСХОДНИК!A:P,15,FALSE())</f>
        <v>U6 PL40R</v>
      </c>
      <c r="P58" s="136">
        <f>VLOOKUP(B58,ИСХОДНИК!A:P,13,FALSE())</f>
        <v>590</v>
      </c>
      <c r="Q58" s="136">
        <f>VLOOKUP(B58,ИСХОДНИК!A:P,14,FALSE())</f>
        <v>708</v>
      </c>
      <c r="R58" s="137" t="str">
        <f>IF(VLOOKUP(B58,ИСХОДНИК!A:R,18,FALSE())=1,ИСХОДНИК!$T$2,IF(VLOOKUP(B58,ИСХОДНИК!A:R,18,FALSE())=2,ИСХОДНИК!$T$4,IF(VLOOKUP(B58,ИСХОДНИК!A:R,18,FALSE())=3,ИСХОДНИК!$T$5)))</f>
        <v>◑</v>
      </c>
      <c r="T58" s="139"/>
      <c r="U58" s="140"/>
      <c r="V58" s="142"/>
      <c r="W58" s="142"/>
      <c r="X58" s="145"/>
      <c r="Y58" s="145"/>
      <c r="Z58" s="186"/>
    </row>
    <row r="59" spans="2:26" ht="21.75" customHeight="1">
      <c r="B59" s="129" t="s">
        <v>214</v>
      </c>
      <c r="C59" s="160" t="str">
        <f>VLOOKUP(B59,ИСХОДНИК!A:P,5,FALSE())</f>
        <v>FIA 150 D ANG PN 40</v>
      </c>
      <c r="D59" s="132" t="s">
        <v>40</v>
      </c>
      <c r="E59" s="161" t="str">
        <f>VLOOKUP(B59,ИСХОДНИК!A:P,11,FALSE())</f>
        <v>Под сварку встык DIN</v>
      </c>
      <c r="F59" s="162">
        <f>VLOOKUP(B59,ИСХОДНИК!A:P,7,FALSE())</f>
        <v>150</v>
      </c>
      <c r="G59" s="133" t="str">
        <f>VLOOKUP(B59,ИСХОДНИК!A:P,10,FALSE())</f>
        <v>R717, R744 и фреоны</v>
      </c>
      <c r="H59" s="134">
        <f>VLOOKUP(B59,ИСХОДНИК!A:P,8,FALSE())</f>
        <v>40</v>
      </c>
      <c r="I59" s="133" t="str">
        <f>VLOOKUP(B59,ИСХОДНИК!A:P,9,FALSE())</f>
        <v xml:space="preserve"> -60…120</v>
      </c>
      <c r="J59" s="133" t="s">
        <v>166</v>
      </c>
      <c r="K59" s="133">
        <v>362.1</v>
      </c>
      <c r="L59" s="133">
        <v>373.2</v>
      </c>
      <c r="M59" s="133">
        <v>391.9</v>
      </c>
      <c r="N59" s="133">
        <v>250</v>
      </c>
      <c r="O59" s="162" t="str">
        <f>VLOOKUP(B59,ИСХОДНИК!A:P,15,FALSE())</f>
        <v>U6 PL40R</v>
      </c>
      <c r="P59" s="136">
        <f>VLOOKUP(B59,ИСХОДНИК!A:P,13,FALSE())</f>
        <v>830</v>
      </c>
      <c r="Q59" s="136">
        <f>VLOOKUP(B59,ИСХОДНИК!A:P,14,FALSE())</f>
        <v>996</v>
      </c>
      <c r="R59" s="328" t="str">
        <f>IF(VLOOKUP(B59,ИСХОДНИК!A:R,18,FALSE())=1,ИСХОДНИК!$T$2,IF(VLOOKUP(B59,ИСХОДНИК!A:R,18,FALSE())=2,ИСХОДНИК!$T$4,IF(VLOOKUP(B59,ИСХОДНИК!A:R,18,FALSE())=3,ИСХОДНИК!$T$5)))</f>
        <v>○</v>
      </c>
      <c r="T59" s="139"/>
      <c r="U59" s="140"/>
      <c r="V59" s="142"/>
      <c r="W59" s="142"/>
      <c r="X59" s="145"/>
      <c r="Y59" s="145"/>
      <c r="Z59" s="186"/>
    </row>
    <row r="60" spans="2:26" ht="21.75" customHeight="1">
      <c r="B60" s="129" t="s">
        <v>216</v>
      </c>
      <c r="C60" s="160" t="str">
        <f>VLOOKUP(B60,ИСХОДНИК!A:P,5,FALSE())</f>
        <v>FIA 200 D ANG PN 40</v>
      </c>
      <c r="D60" s="132" t="s">
        <v>40</v>
      </c>
      <c r="E60" s="161" t="str">
        <f>VLOOKUP(B60,ИСХОДНИК!A:P,11,FALSE())</f>
        <v>Под сварку встык DIN</v>
      </c>
      <c r="F60" s="162">
        <f>VLOOKUP(B60,ИСХОДНИК!A:P,7,FALSE())</f>
        <v>200</v>
      </c>
      <c r="G60" s="133" t="str">
        <f>VLOOKUP(B60,ИСХОДНИК!A:P,10,FALSE())</f>
        <v>R717, R744 и фреоны</v>
      </c>
      <c r="H60" s="134">
        <f>VLOOKUP(B60,ИСХОДНИК!A:P,8,FALSE())</f>
        <v>40</v>
      </c>
      <c r="I60" s="133" t="str">
        <f>VLOOKUP(B60,ИСХОДНИК!A:P,9,FALSE())</f>
        <v xml:space="preserve"> -60…120</v>
      </c>
      <c r="J60" s="133"/>
      <c r="K60" s="133"/>
      <c r="L60" s="133"/>
      <c r="M60" s="133"/>
      <c r="N60" s="133">
        <v>250</v>
      </c>
      <c r="O60" s="162" t="str">
        <f>VLOOKUP(B60,ИСХОДНИК!A:P,15,FALSE())</f>
        <v>U6 PL40R</v>
      </c>
      <c r="P60" s="136">
        <f>VLOOKUP(B60,ИСХОДНИК!A:P,13,FALSE())</f>
        <v>1450</v>
      </c>
      <c r="Q60" s="136">
        <f>VLOOKUP(B60,ИСХОДНИК!A:P,14,FALSE())</f>
        <v>1740</v>
      </c>
      <c r="R60" s="328" t="str">
        <f>IF(VLOOKUP(B60,ИСХОДНИК!A:R,18,FALSE())=1,ИСХОДНИК!$T$2,IF(VLOOKUP(B60,ИСХОДНИК!A:R,18,FALSE())=2,ИСХОДНИК!$T$4,IF(VLOOKUP(B60,ИСХОДНИК!A:R,18,FALSE())=3,ИСХОДНИК!$T$5)))</f>
        <v>○</v>
      </c>
      <c r="T60" s="139"/>
      <c r="U60" s="140"/>
      <c r="V60" s="142"/>
      <c r="W60" s="142"/>
      <c r="X60" s="145"/>
      <c r="Y60" s="145"/>
      <c r="Z60" s="186"/>
    </row>
    <row r="61" spans="2:26" ht="21.75" customHeight="1">
      <c r="B61" s="129" t="s">
        <v>218</v>
      </c>
      <c r="C61" s="160" t="str">
        <f>VLOOKUP(B61,ИСХОДНИК!A:P,5,FALSE())</f>
        <v>FIA 250 D ANG PN 40</v>
      </c>
      <c r="D61" s="132" t="s">
        <v>40</v>
      </c>
      <c r="E61" s="161" t="str">
        <f>VLOOKUP(B61,ИСХОДНИК!A:P,11,FALSE())</f>
        <v>Под сварку встык DIN</v>
      </c>
      <c r="F61" s="162">
        <f>VLOOKUP(B61,ИСХОДНИК!A:P,7,FALSE())</f>
        <v>250</v>
      </c>
      <c r="G61" s="133" t="str">
        <f>VLOOKUP(B61,ИСХОДНИК!A:P,10,FALSE())</f>
        <v>R717, R744 и фреоны</v>
      </c>
      <c r="H61" s="134">
        <f>VLOOKUP(B61,ИСХОДНИК!A:P,8,FALSE())</f>
        <v>40</v>
      </c>
      <c r="I61" s="133" t="str">
        <f>VLOOKUP(B61,ИСХОДНИК!A:P,9,FALSE())</f>
        <v xml:space="preserve"> -60…120</v>
      </c>
      <c r="J61" s="133"/>
      <c r="K61" s="133"/>
      <c r="L61" s="133"/>
      <c r="M61" s="132"/>
      <c r="N61" s="133">
        <v>250</v>
      </c>
      <c r="O61" s="162" t="str">
        <f>VLOOKUP(B61,ИСХОДНИК!A:P,15,FALSE())</f>
        <v>PR PL40R-Project</v>
      </c>
      <c r="P61" s="136">
        <f>VLOOKUP(B61,ИСХОДНИК!A:P,13,FALSE())</f>
        <v>2500</v>
      </c>
      <c r="Q61" s="136">
        <f>VLOOKUP(B61,ИСХОДНИК!A:P,14,FALSE())</f>
        <v>3000</v>
      </c>
      <c r="R61" s="328" t="str">
        <f>IF(VLOOKUP(B61,ИСХОДНИК!A:R,18,FALSE())=1,ИСХОДНИК!$T$2,IF(VLOOKUP(B61,ИСХОДНИК!A:R,18,FALSE())=2,ИСХОДНИК!$T$4,IF(VLOOKUP(B61,ИСХОДНИК!A:R,18,FALSE())=3,ИСХОДНИК!$T$5)))</f>
        <v>○</v>
      </c>
    </row>
    <row r="63" spans="2:26">
      <c r="B63" s="452" t="s">
        <v>762</v>
      </c>
      <c r="C63" s="428"/>
      <c r="D63" s="428"/>
      <c r="E63" s="428"/>
      <c r="F63" s="428"/>
      <c r="G63" s="428"/>
      <c r="H63" s="428"/>
      <c r="I63" s="428"/>
      <c r="J63" s="452"/>
      <c r="K63" s="452"/>
      <c r="L63" s="452"/>
      <c r="M63" s="452"/>
    </row>
    <row r="64" spans="2:26" ht="40.5" customHeight="1">
      <c r="B64" s="340" t="s">
        <v>714</v>
      </c>
      <c r="C64" s="455" t="s">
        <v>356</v>
      </c>
      <c r="D64" s="456"/>
      <c r="E64" s="456"/>
      <c r="F64" s="456"/>
      <c r="G64" s="459"/>
      <c r="H64" s="399"/>
      <c r="I64" s="399"/>
      <c r="J64" s="376"/>
      <c r="K64" s="376"/>
      <c r="L64" s="376"/>
      <c r="M64" s="376"/>
      <c r="N64" s="376" t="s">
        <v>1663</v>
      </c>
      <c r="O64" s="336" t="s">
        <v>18</v>
      </c>
      <c r="P64" s="401" t="s">
        <v>19</v>
      </c>
      <c r="Q64" s="401" t="s">
        <v>20</v>
      </c>
      <c r="R64" s="322" t="s">
        <v>21</v>
      </c>
    </row>
    <row r="65" spans="2:18" ht="18" customHeight="1">
      <c r="B65" s="377" t="s">
        <v>734</v>
      </c>
      <c r="C65" s="418" t="str">
        <f>VLOOKUP(B65,ИСХОДНИК!A:P,3,FALSE())</f>
        <v>Универсальная прокладка DN 15-25. Мультипак 10 шт.</v>
      </c>
      <c r="D65" s="419"/>
      <c r="E65" s="419"/>
      <c r="F65" s="419"/>
      <c r="G65" s="460"/>
      <c r="H65" s="457"/>
      <c r="I65" s="449"/>
      <c r="J65" s="132"/>
      <c r="K65" s="236"/>
      <c r="L65" s="236"/>
      <c r="M65" s="132"/>
      <c r="N65" s="132">
        <v>7</v>
      </c>
      <c r="O65" s="132" t="str">
        <f>VLOOKUP(B65,ИСХОДНИК!A:P,15,FALSE())</f>
        <v>U6 PL40R</v>
      </c>
      <c r="P65" s="136">
        <f>VLOOKUP(B65,ИСХОДНИК!A:P,13,FALSE())</f>
        <v>12</v>
      </c>
      <c r="Q65" s="136">
        <f>VLOOKUP(B65,ИСХОДНИК!A:P,14,FALSE())</f>
        <v>14.399999999999999</v>
      </c>
      <c r="R65" s="392" t="str">
        <f>IF(VLOOKUP(B65,ИСХОДНИК!A:R,18,FALSE())=1,ИСХОДНИК!$T$2,IF(VLOOKUP(B65,ИСХОДНИК!A:R,18,FALSE())=2,ИСХОДНИК!$T$4,IF(VLOOKUP(B61,ИСХОДНИК!A:R,18,FALSE())=3,ИСХОДНИК!$T$5)))</f>
        <v>◑</v>
      </c>
    </row>
    <row r="66" spans="2:18" ht="18" customHeight="1">
      <c r="B66" s="377" t="s">
        <v>736</v>
      </c>
      <c r="C66" s="418" t="str">
        <f>VLOOKUP(B66,ИСХОДНИК!A:P,3,FALSE())</f>
        <v>Универсальная прокладка DN 32-40. Мультипак 10 шт.</v>
      </c>
      <c r="D66" s="419"/>
      <c r="E66" s="419"/>
      <c r="F66" s="419"/>
      <c r="G66" s="460"/>
      <c r="H66" s="457"/>
      <c r="I66" s="449"/>
      <c r="J66" s="132"/>
      <c r="K66" s="236"/>
      <c r="L66" s="236"/>
      <c r="M66" s="132"/>
      <c r="N66" s="132">
        <v>7</v>
      </c>
      <c r="O66" s="132" t="str">
        <f>VLOOKUP(B66,ИСХОДНИК!A:P,15,FALSE())</f>
        <v>U6 PL40R</v>
      </c>
      <c r="P66" s="136">
        <f>VLOOKUP(B66,ИСХОДНИК!A:P,13,FALSE())</f>
        <v>15</v>
      </c>
      <c r="Q66" s="136">
        <f>VLOOKUP(B66,ИСХОДНИК!A:P,14,FALSE())</f>
        <v>18</v>
      </c>
      <c r="R66" s="392" t="str">
        <f>IF(VLOOKUP(B66,ИСХОДНИК!A:R,18,FALSE())=1,ИСХОДНИК!$T$2,IF(VLOOKUP(B66,ИСХОДНИК!A:R,18,FALSE())=2,ИСХОДНИК!$T$4,IF(VLOOKUP(B62,ИСХОДНИК!A:R,18,FALSE())=3,ИСХОДНИК!$T$5)))</f>
        <v>◑</v>
      </c>
    </row>
    <row r="67" spans="2:18" ht="18" customHeight="1">
      <c r="B67" s="377" t="s">
        <v>737</v>
      </c>
      <c r="C67" s="418" t="str">
        <f>VLOOKUP(B67,ИСХОДНИК!A:P,3,FALSE())</f>
        <v>Универсальная прокладка DN 50. Мультипак 10 шт.</v>
      </c>
      <c r="D67" s="419"/>
      <c r="E67" s="419"/>
      <c r="F67" s="419"/>
      <c r="G67" s="460"/>
      <c r="H67" s="457"/>
      <c r="I67" s="449"/>
      <c r="J67" s="132"/>
      <c r="K67" s="236"/>
      <c r="L67" s="236"/>
      <c r="M67" s="132"/>
      <c r="N67" s="132">
        <v>7</v>
      </c>
      <c r="O67" s="132" t="str">
        <f>VLOOKUP(B67,ИСХОДНИК!A:P,15,FALSE())</f>
        <v>U6 PL40R</v>
      </c>
      <c r="P67" s="136">
        <f>VLOOKUP(B67,ИСХОДНИК!A:P,13,FALSE())</f>
        <v>24</v>
      </c>
      <c r="Q67" s="136">
        <f>VLOOKUP(B67,ИСХОДНИК!A:P,14,FALSE())</f>
        <v>28.799999999999997</v>
      </c>
      <c r="R67" s="392" t="str">
        <f>IF(VLOOKUP(B67,ИСХОДНИК!A:R,18,FALSE())=1,ИСХОДНИК!$T$2,IF(VLOOKUP(B67,ИСХОДНИК!A:R,18,FALSE())=2,ИСХОДНИК!$T$4,IF(VLOOKUP(#REF!,ИСХОДНИК!A:R,18,FALSE())=3,ИСХОДНИК!$T$5)))</f>
        <v>◑</v>
      </c>
    </row>
    <row r="68" spans="2:18" ht="18" customHeight="1">
      <c r="B68" s="377" t="s">
        <v>738</v>
      </c>
      <c r="C68" s="418" t="str">
        <f>VLOOKUP(B68,ИСХОДНИК!A:P,3,FALSE())</f>
        <v>Универсальная прокладка DN 65. Мультипак 10 шт.</v>
      </c>
      <c r="D68" s="419"/>
      <c r="E68" s="419"/>
      <c r="F68" s="419"/>
      <c r="G68" s="460"/>
      <c r="H68" s="457"/>
      <c r="I68" s="449"/>
      <c r="J68" s="132"/>
      <c r="K68" s="236"/>
      <c r="L68" s="236"/>
      <c r="M68" s="132"/>
      <c r="N68" s="132">
        <v>7</v>
      </c>
      <c r="O68" s="132" t="str">
        <f>VLOOKUP(B68,ИСХОДНИК!A:P,15,FALSE())</f>
        <v>U6 PL40R</v>
      </c>
      <c r="P68" s="136">
        <f>VLOOKUP(B68,ИСХОДНИК!A:P,13,FALSE())</f>
        <v>30</v>
      </c>
      <c r="Q68" s="136">
        <f>VLOOKUP(B68,ИСХОДНИК!A:P,14,FALSE())</f>
        <v>36</v>
      </c>
      <c r="R68" s="392" t="str">
        <f>IF(VLOOKUP(B68,ИСХОДНИК!A:R,18,FALSE())=1,ИСХОДНИК!$T$2,IF(VLOOKUP(B68,ИСХОДНИК!A:R,18,FALSE())=2,ИСХОДНИК!$T$4,IF(VLOOKUP(B63,ИСХОДНИК!A:R,18,FALSE())=3,ИСХОДНИК!$T$5)))</f>
        <v>◑</v>
      </c>
    </row>
    <row r="69" spans="2:18" ht="18" customHeight="1">
      <c r="B69" s="377" t="s">
        <v>739</v>
      </c>
      <c r="C69" s="418" t="str">
        <f>VLOOKUP(B69,ИСХОДНИК!A:P,3,FALSE())</f>
        <v>Универсальная прокладка DN 80. Мультипак 10 шт.</v>
      </c>
      <c r="D69" s="419"/>
      <c r="E69" s="419"/>
      <c r="F69" s="419"/>
      <c r="G69" s="460"/>
      <c r="H69" s="457"/>
      <c r="I69" s="449"/>
      <c r="J69" s="132"/>
      <c r="K69" s="236"/>
      <c r="L69" s="236"/>
      <c r="M69" s="132"/>
      <c r="N69" s="132">
        <v>7</v>
      </c>
      <c r="O69" s="132" t="str">
        <f>VLOOKUP(B69,ИСХОДНИК!A:P,15,FALSE())</f>
        <v>U6 PL40R</v>
      </c>
      <c r="P69" s="136">
        <f>VLOOKUP(B69,ИСХОДНИК!A:P,13,FALSE())</f>
        <v>45</v>
      </c>
      <c r="Q69" s="136">
        <f>VLOOKUP(B69,ИСХОДНИК!A:P,14,FALSE())</f>
        <v>54</v>
      </c>
      <c r="R69" s="392" t="str">
        <f>IF(VLOOKUP(B69,ИСХОДНИК!A:R,18,FALSE())=1,ИСХОДНИК!$T$2,IF(VLOOKUP(B69,ИСХОДНИК!A:R,18,FALSE())=2,ИСХОДНИК!$T$4,IF(VLOOKUP(B64,ИСХОДНИК!A:R,18,FALSE())=3,ИСХОДНИК!$T$5)))</f>
        <v>◑</v>
      </c>
    </row>
    <row r="70" spans="2:18" ht="18" customHeight="1">
      <c r="B70" s="377" t="s">
        <v>740</v>
      </c>
      <c r="C70" s="418" t="str">
        <f>VLOOKUP(B70,ИСХОДНИК!A:P,3,FALSE())</f>
        <v>Универсальная прокладка DN 100. Мультипак 10 шт.</v>
      </c>
      <c r="D70" s="419"/>
      <c r="E70" s="419"/>
      <c r="F70" s="419"/>
      <c r="G70" s="460"/>
      <c r="H70" s="457"/>
      <c r="I70" s="449"/>
      <c r="J70" s="132"/>
      <c r="K70" s="236"/>
      <c r="L70" s="236"/>
      <c r="M70" s="132"/>
      <c r="N70" s="132">
        <v>7</v>
      </c>
      <c r="O70" s="132" t="str">
        <f>VLOOKUP(B70,ИСХОДНИК!A:P,15,FALSE())</f>
        <v>U6 PL40R</v>
      </c>
      <c r="P70" s="136">
        <f>VLOOKUP(B70,ИСХОДНИК!A:P,13,FALSE())</f>
        <v>60</v>
      </c>
      <c r="Q70" s="136">
        <f>VLOOKUP(B70,ИСХОДНИК!A:P,14,FALSE())</f>
        <v>72</v>
      </c>
      <c r="R70" s="392" t="str">
        <f>IF(VLOOKUP(B70,ИСХОДНИК!A:R,18,FALSE())=1,ИСХОДНИК!$T$2,IF(VLOOKUP(B70,ИСХОДНИК!A:R,18,FALSE())=2,ИСХОДНИК!$T$4,IF(VLOOKUP(B65,ИСХОДНИК!A:R,18,FALSE())=3,ИСХОДНИК!$T$5)))</f>
        <v>◑</v>
      </c>
    </row>
    <row r="71" spans="2:18" ht="18" customHeight="1">
      <c r="B71" s="377" t="s">
        <v>741</v>
      </c>
      <c r="C71" s="418" t="str">
        <f>VLOOKUP(B71,ИСХОДНИК!A:P,3,FALSE())</f>
        <v>Универсальная прокладка DN 125. Мультипак 10 шт.</v>
      </c>
      <c r="D71" s="419"/>
      <c r="E71" s="419"/>
      <c r="F71" s="419"/>
      <c r="G71" s="460"/>
      <c r="H71" s="457"/>
      <c r="I71" s="449"/>
      <c r="J71" s="132"/>
      <c r="K71" s="236"/>
      <c r="L71" s="236"/>
      <c r="M71" s="132"/>
      <c r="N71" s="132">
        <v>7</v>
      </c>
      <c r="O71" s="132" t="str">
        <f>VLOOKUP(B71,ИСХОДНИК!A:P,15,FALSE())</f>
        <v>U6 PL40R</v>
      </c>
      <c r="P71" s="136">
        <f>VLOOKUP(B71,ИСХОДНИК!A:P,13,FALSE())</f>
        <v>105</v>
      </c>
      <c r="Q71" s="136">
        <f>VLOOKUP(B71,ИСХОДНИК!A:P,14,FALSE())</f>
        <v>126</v>
      </c>
      <c r="R71" s="392" t="str">
        <f>IF(VLOOKUP(B71,ИСХОДНИК!A:R,18,FALSE())=1,ИСХОДНИК!$T$2,IF(VLOOKUP(B71,ИСХОДНИК!A:R,18,FALSE())=2,ИСХОДНИК!$T$4,IF(VLOOKUP(B66,ИСХОДНИК!A:R,18,FALSE())=3,ИСХОДНИК!$T$5)))</f>
        <v>◑</v>
      </c>
    </row>
    <row r="72" spans="2:18" ht="18" customHeight="1">
      <c r="B72" s="377" t="s">
        <v>742</v>
      </c>
      <c r="C72" s="462" t="str">
        <f>VLOOKUP(B72,ИСХОДНИК!A:P,3,FALSE())</f>
        <v>Универсальная прокладка DN 150. Мультипак 10 шт.</v>
      </c>
      <c r="D72" s="463"/>
      <c r="E72" s="463"/>
      <c r="F72" s="463"/>
      <c r="G72" s="461"/>
      <c r="H72" s="458"/>
      <c r="I72" s="451"/>
      <c r="J72" s="132"/>
      <c r="K72" s="236"/>
      <c r="L72" s="236"/>
      <c r="M72" s="132"/>
      <c r="N72" s="132">
        <v>7</v>
      </c>
      <c r="O72" s="132" t="str">
        <f>VLOOKUP(B72,ИСХОДНИК!A:P,15,FALSE())</f>
        <v>U6 PL40R</v>
      </c>
      <c r="P72" s="136">
        <f>VLOOKUP(B72,ИСХОДНИК!A:P,13,FALSE())</f>
        <v>159</v>
      </c>
      <c r="Q72" s="136">
        <f>VLOOKUP(B72,ИСХОДНИК!A:P,14,FALSE())</f>
        <v>190.79999999999998</v>
      </c>
      <c r="R72" s="392" t="str">
        <f>IF(VLOOKUP(B72,ИСХОДНИК!A:R,18,FALSE())=1,ИСХОДНИК!$T$2,IF(VLOOKUP(B72,ИСХОДНИК!A:R,18,FALSE())=2,ИСХОДНИК!$T$4,IF(VLOOKUP(B67,ИСХОДНИК!A:R,18,FALSE())=3,ИСХОДНИК!$T$5)))</f>
        <v>◑</v>
      </c>
    </row>
  </sheetData>
  <autoFilter ref="B10:R10" xr:uid="{00000000-0001-0000-0400-000000000000}">
    <filterColumn colId="8" showButton="0"/>
    <filterColumn colId="9" showButton="0"/>
    <filterColumn colId="10" showButton="0"/>
  </autoFilter>
  <mergeCells count="24">
    <mergeCell ref="B3:H3"/>
    <mergeCell ref="J10:M10"/>
    <mergeCell ref="B36:R36"/>
    <mergeCell ref="T2:Z2"/>
    <mergeCell ref="AB2:AG2"/>
    <mergeCell ref="AD3:AE8"/>
    <mergeCell ref="AB9:AB10"/>
    <mergeCell ref="AC9:AC10"/>
    <mergeCell ref="AD9:AE9"/>
    <mergeCell ref="AF9:AG9"/>
    <mergeCell ref="O9:R9"/>
    <mergeCell ref="W9:Z9"/>
    <mergeCell ref="B63:M63"/>
    <mergeCell ref="C64:F64"/>
    <mergeCell ref="C65:F65"/>
    <mergeCell ref="C66:F66"/>
    <mergeCell ref="C67:F67"/>
    <mergeCell ref="H65:I72"/>
    <mergeCell ref="G64:G72"/>
    <mergeCell ref="C68:F68"/>
    <mergeCell ref="C69:F69"/>
    <mergeCell ref="C70:F70"/>
    <mergeCell ref="C71:F71"/>
    <mergeCell ref="C72:F72"/>
  </mergeCells>
  <conditionalFormatting sqref="K65:K72">
    <cfRule type="containsErrors" dxfId="5" priority="2">
      <formula>ISERROR(K65)</formula>
    </cfRule>
  </conditionalFormatting>
  <conditionalFormatting sqref="L65:L72">
    <cfRule type="containsErrors" dxfId="4" priority="1">
      <formula>ISERROR(L65)</formula>
    </cfRule>
  </conditionalFormatting>
  <hyperlinks>
    <hyperlink ref="B7" r:id="rId1" xr:uid="{3C3AC994-7FF5-4158-8559-DA540C67FE6D}"/>
    <hyperlink ref="B8" r:id="rId2" xr:uid="{AB5E5185-4C41-4F05-B101-C0B85DAFCF1E}"/>
  </hyperlinks>
  <pageMargins left="0.75" right="0.75" top="1" bottom="1" header="0.511811023622047" footer="0.5"/>
  <pageSetup paperSize="9" orientation="portrait" horizontalDpi="300" verticalDpi="300" r:id="rId3"/>
  <headerFooter>
    <oddFooter>&amp;C&amp;1#&amp;"Calibri,Обычный"&amp;10&amp;K000000Classified as Business</oddFooter>
  </headerFooter>
  <drawing r:id="rId4"/>
  <legacyDrawing r:id="rId5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Лист6"/>
  <dimension ref="A1:N40"/>
  <sheetViews>
    <sheetView showGridLines="0" zoomScale="130" zoomScaleNormal="130" workbookViewId="0">
      <selection activeCell="B12" sqref="B12"/>
    </sheetView>
  </sheetViews>
  <sheetFormatPr defaultColWidth="9.28515625" defaultRowHeight="12.75"/>
  <cols>
    <col min="1" max="1" width="2.140625" style="150" customWidth="1"/>
    <col min="2" max="2" width="15" style="152" customWidth="1"/>
    <col min="3" max="3" width="41.140625" style="150" customWidth="1"/>
    <col min="4" max="4" width="18.85546875" style="150" bestFit="1" customWidth="1"/>
    <col min="5" max="5" width="17" style="150" bestFit="1" customWidth="1"/>
    <col min="6" max="6" width="17.5703125" style="150" customWidth="1"/>
    <col min="7" max="7" width="20.28515625" style="150" customWidth="1"/>
    <col min="8" max="8" width="12.85546875" style="150" customWidth="1"/>
    <col min="9" max="9" width="16.140625" style="150" customWidth="1"/>
    <col min="10" max="10" width="16.7109375" style="187" hidden="1" customWidth="1"/>
    <col min="11" max="11" width="11.140625" style="150" customWidth="1"/>
    <col min="12" max="12" width="10.42578125" style="150" customWidth="1"/>
    <col min="13" max="13" width="11.28515625" style="150" customWidth="1"/>
    <col min="14" max="14" width="3.85546875" style="150" customWidth="1"/>
    <col min="15" max="16384" width="9.28515625" style="150"/>
  </cols>
  <sheetData>
    <row r="1" spans="1:14" ht="11.25" customHeight="1"/>
    <row r="2" spans="1:14" ht="42" customHeight="1">
      <c r="B2" s="286" t="s">
        <v>219</v>
      </c>
      <c r="C2" s="294"/>
      <c r="D2" s="294"/>
      <c r="E2" s="294"/>
      <c r="F2" s="294"/>
      <c r="G2" s="294"/>
      <c r="H2" s="294"/>
      <c r="I2" s="294"/>
      <c r="J2" s="294"/>
      <c r="K2" s="294"/>
      <c r="L2" s="294"/>
      <c r="M2" s="294"/>
      <c r="N2" s="295"/>
    </row>
    <row r="3" spans="1:14" ht="61.5" customHeight="1">
      <c r="B3" s="439" t="s">
        <v>220</v>
      </c>
      <c r="C3" s="439"/>
      <c r="D3" s="439"/>
      <c r="E3" s="439"/>
      <c r="F3" s="439"/>
      <c r="G3" s="439"/>
      <c r="H3" s="439"/>
      <c r="I3" s="154"/>
      <c r="J3" s="188"/>
      <c r="K3" s="154"/>
      <c r="L3" s="154"/>
      <c r="M3" s="154"/>
      <c r="N3" s="113"/>
    </row>
    <row r="4" spans="1:14" ht="11.25" customHeight="1">
      <c r="B4" s="114" t="s">
        <v>2</v>
      </c>
      <c r="C4" s="115" t="s">
        <v>3</v>
      </c>
      <c r="D4" s="155"/>
      <c r="E4" s="116"/>
      <c r="F4" s="117"/>
      <c r="G4" s="117"/>
      <c r="H4" s="168"/>
      <c r="I4" s="154"/>
      <c r="J4" s="188"/>
      <c r="K4" s="154"/>
      <c r="L4" s="154"/>
      <c r="M4" s="154"/>
      <c r="N4" s="113"/>
    </row>
    <row r="5" spans="1:14" ht="9.75" customHeight="1">
      <c r="B5" s="119" t="s">
        <v>4</v>
      </c>
      <c r="C5" s="115" t="s">
        <v>5</v>
      </c>
      <c r="D5" s="155"/>
      <c r="E5" s="116"/>
      <c r="F5" s="117"/>
      <c r="G5" s="117"/>
      <c r="H5" s="168"/>
      <c r="I5" s="154"/>
      <c r="J5" s="188"/>
      <c r="K5" s="154"/>
      <c r="L5" s="154"/>
      <c r="M5" s="154"/>
      <c r="N5" s="113"/>
    </row>
    <row r="6" spans="1:14" ht="11.25" customHeight="1">
      <c r="B6" s="120" t="s">
        <v>6</v>
      </c>
      <c r="C6" s="115" t="s">
        <v>7</v>
      </c>
      <c r="D6" s="155"/>
      <c r="E6" s="116"/>
      <c r="F6" s="117"/>
      <c r="G6" s="117"/>
      <c r="H6" s="168"/>
      <c r="I6" s="154"/>
      <c r="J6" s="188"/>
      <c r="K6" s="154"/>
      <c r="L6" s="154"/>
      <c r="M6" s="154"/>
      <c r="N6" s="113"/>
    </row>
    <row r="7" spans="1:14" ht="15" customHeight="1">
      <c r="B7" s="121" t="s">
        <v>8</v>
      </c>
      <c r="C7" s="122"/>
      <c r="D7" s="122"/>
      <c r="E7" s="122"/>
      <c r="F7" s="123"/>
      <c r="G7" s="123"/>
      <c r="H7" s="168"/>
      <c r="I7" s="154"/>
      <c r="J7" s="188"/>
      <c r="K7" s="154"/>
      <c r="L7" s="154"/>
      <c r="M7" s="154"/>
      <c r="N7" s="113"/>
    </row>
    <row r="8" spans="1:14" s="153" customFormat="1" ht="15" customHeight="1">
      <c r="A8" s="156"/>
      <c r="B8" s="181" t="s">
        <v>336</v>
      </c>
      <c r="C8" s="125"/>
      <c r="D8" s="125"/>
      <c r="E8" s="126"/>
      <c r="F8" s="127"/>
      <c r="G8" s="127"/>
      <c r="H8" s="168"/>
      <c r="I8" s="154"/>
      <c r="J8" s="188"/>
      <c r="K8" s="154"/>
      <c r="L8" s="154"/>
      <c r="M8" s="154"/>
      <c r="N8" s="113"/>
    </row>
    <row r="9" spans="1:14" ht="9.75" customHeight="1">
      <c r="B9" s="189"/>
      <c r="C9" s="190"/>
      <c r="D9" s="190"/>
      <c r="E9" s="190"/>
      <c r="F9" s="191"/>
      <c r="G9" s="192"/>
      <c r="H9" s="192"/>
      <c r="I9" s="193"/>
      <c r="J9" s="194"/>
      <c r="K9" s="560" t="s">
        <v>1717</v>
      </c>
      <c r="L9" s="560"/>
      <c r="M9" s="560"/>
      <c r="N9" s="561"/>
    </row>
    <row r="10" spans="1:14" ht="23.25" customHeight="1">
      <c r="B10" s="465" t="s">
        <v>10</v>
      </c>
      <c r="C10" s="465" t="s">
        <v>11</v>
      </c>
      <c r="D10" s="465" t="s">
        <v>12</v>
      </c>
      <c r="E10" s="465" t="s">
        <v>13</v>
      </c>
      <c r="F10" s="465"/>
      <c r="G10" s="465" t="s">
        <v>15</v>
      </c>
      <c r="H10" s="465" t="s">
        <v>82</v>
      </c>
      <c r="I10" s="465" t="s">
        <v>315</v>
      </c>
      <c r="J10" s="465" t="s">
        <v>221</v>
      </c>
      <c r="K10" s="465" t="s">
        <v>18</v>
      </c>
      <c r="L10" s="558" t="s">
        <v>19</v>
      </c>
      <c r="M10" s="558" t="s">
        <v>20</v>
      </c>
      <c r="N10" s="470" t="s">
        <v>21</v>
      </c>
    </row>
    <row r="11" spans="1:14" ht="15.75" customHeight="1">
      <c r="B11" s="465"/>
      <c r="C11" s="465"/>
      <c r="D11" s="465"/>
      <c r="E11" s="281" t="s">
        <v>222</v>
      </c>
      <c r="F11" s="281" t="s">
        <v>223</v>
      </c>
      <c r="G11" s="465"/>
      <c r="H11" s="465"/>
      <c r="I11" s="465"/>
      <c r="J11" s="465"/>
      <c r="K11" s="465"/>
      <c r="L11" s="559"/>
      <c r="M11" s="559"/>
      <c r="N11" s="470"/>
    </row>
    <row r="12" spans="1:14" ht="32.25" customHeight="1">
      <c r="B12" s="129" t="s">
        <v>840</v>
      </c>
      <c r="C12" s="131" t="str">
        <f>VLOOKUP(B12,ИСХОДНИК!A:N,5,FALSE())</f>
        <v>SNV-L G1/2-W1/2 ANG + заглушка</v>
      </c>
      <c r="D12" s="132" t="s">
        <v>40</v>
      </c>
      <c r="E12" s="133" t="s">
        <v>225</v>
      </c>
      <c r="F12" s="133" t="s">
        <v>856</v>
      </c>
      <c r="G12" s="133" t="str">
        <f>VLOOKUP(B12,ИСХОДНИК!A:N,10,FALSE())</f>
        <v>R717, R744 и фреоны</v>
      </c>
      <c r="H12" s="133">
        <f>VLOOKUP(B12,ИСХОДНИК!A:N,8,FALSE())</f>
        <v>52</v>
      </c>
      <c r="I12" s="133" t="str">
        <f>VLOOKUP(B12,ИСХОДНИК!A:N,9,FALSE())</f>
        <v xml:space="preserve"> -50…150</v>
      </c>
      <c r="J12" s="133" t="s">
        <v>228</v>
      </c>
      <c r="K12" s="132" t="str">
        <f>VLOOKUP(B12,ИСХОДНИК!A:O,15,FALSE())</f>
        <v>U6 PL40R</v>
      </c>
      <c r="L12" s="136">
        <f>VLOOKUP(B12,ИСХОДНИК!A:N,13,FALSE())</f>
        <v>310</v>
      </c>
      <c r="M12" s="136">
        <f>VLOOKUP(B12,ИСХОДНИК!A:N,14,FALSE())</f>
        <v>372</v>
      </c>
      <c r="N12" s="137" t="str">
        <f>IF(VLOOKUP(B12,ИСХОДНИК!A:R,18,FALSE())=1,ИСХОДНИК!$T$2,IF(VLOOKUP(B12,ИСХОДНИК!A:R,18,FALSE())=2,ИСХОДНИК!$T$4,IF(VLOOKUP(B12,ИСХОДНИК!A:R,18,FALSE())=3,ИСХОДНИК!$T$5)))</f>
        <v>◑</v>
      </c>
    </row>
    <row r="13" spans="1:14" ht="32.25" customHeight="1">
      <c r="B13" s="129" t="s">
        <v>841</v>
      </c>
      <c r="C13" s="131" t="str">
        <f>VLOOKUP(B13,ИСХОДНИК!A:N,5,FALSE())</f>
        <v>SNV-L G1/2-W1/2 ANG + ниппель DN 10</v>
      </c>
      <c r="D13" s="132" t="s">
        <v>40</v>
      </c>
      <c r="E13" s="133" t="s">
        <v>225</v>
      </c>
      <c r="F13" s="133" t="s">
        <v>856</v>
      </c>
      <c r="G13" s="133" t="str">
        <f>VLOOKUP(B13,ИСХОДНИК!A:N,10,FALSE())</f>
        <v>R717, R744 и фреоны</v>
      </c>
      <c r="H13" s="133">
        <f>VLOOKUP(B13,ИСХОДНИК!A:N,8,FALSE())</f>
        <v>52</v>
      </c>
      <c r="I13" s="133" t="str">
        <f>VLOOKUP(B13,ИСХОДНИК!A:N,9,FALSE())</f>
        <v xml:space="preserve"> -50…150</v>
      </c>
      <c r="J13" s="133" t="s">
        <v>228</v>
      </c>
      <c r="K13" s="132" t="str">
        <f>VLOOKUP(B13,ИСХОДНИК!A:O,15,FALSE())</f>
        <v>U6 PL40R</v>
      </c>
      <c r="L13" s="136">
        <f>VLOOKUP(B13,ИСХОДНИК!A:N,13,FALSE())</f>
        <v>310</v>
      </c>
      <c r="M13" s="136">
        <f>VLOOKUP(B13,ИСХОДНИК!A:N,14,FALSE())</f>
        <v>372</v>
      </c>
      <c r="N13" s="137" t="str">
        <f>IF(VLOOKUP(B13,ИСХОДНИК!A:R,18,FALSE())=1,ИСХОДНИК!$T$2,IF(VLOOKUP(B13,ИСХОДНИК!A:R,18,FALSE())=2,ИСХОДНИК!$T$4,IF(VLOOKUP(B13,ИСХОДНИК!A:R,18,FALSE())=3,ИСХОДНИК!$T$5)))</f>
        <v>◑</v>
      </c>
    </row>
    <row r="14" spans="1:14" ht="32.25" customHeight="1">
      <c r="B14" s="129" t="s">
        <v>1036</v>
      </c>
      <c r="C14" s="131" t="str">
        <f>VLOOKUP(B14,ИСХОДНИК!A:N,5,FALSE())</f>
        <v>SNV-L G1/2-W1/2 ANG + ниппель DN 6</v>
      </c>
      <c r="D14" s="132" t="s">
        <v>40</v>
      </c>
      <c r="E14" s="133" t="s">
        <v>225</v>
      </c>
      <c r="F14" s="133" t="s">
        <v>856</v>
      </c>
      <c r="G14" s="133" t="str">
        <f>VLOOKUP(B14,ИСХОДНИК!A:N,10,FALSE())</f>
        <v>R717, R744 и фреоны</v>
      </c>
      <c r="H14" s="133">
        <f>VLOOKUP(B14,ИСХОДНИК!A:N,8,FALSE())</f>
        <v>52</v>
      </c>
      <c r="I14" s="133" t="str">
        <f>VLOOKUP(B14,ИСХОДНИК!A:N,9,FALSE())</f>
        <v xml:space="preserve"> -50…150</v>
      </c>
      <c r="J14" s="133" t="s">
        <v>228</v>
      </c>
      <c r="K14" s="132" t="str">
        <f>VLOOKUP(B14,ИСХОДНИК!A:O,15,FALSE())</f>
        <v>U6 PL40R</v>
      </c>
      <c r="L14" s="136">
        <f>VLOOKUP(B14,ИСХОДНИК!A:N,13,FALSE())</f>
        <v>310</v>
      </c>
      <c r="M14" s="136">
        <f>VLOOKUP(B14,ИСХОДНИК!A:N,14,FALSE())</f>
        <v>372</v>
      </c>
      <c r="N14" s="137" t="str">
        <f>IF(VLOOKUP(B14,ИСХОДНИК!A:R,18,FALSE())=1,ИСХОДНИК!$T$2,IF(VLOOKUP(B14,ИСХОДНИК!A:R,18,FALSE())=2,ИСХОДНИК!$T$4,IF(VLOOKUP(B14,ИСХОДНИК!A:R,18,FALSE())=3,ИСХОДНИК!$T$5)))</f>
        <v>◑</v>
      </c>
    </row>
    <row r="15" spans="1:14" ht="32.25" customHeight="1">
      <c r="B15" s="129" t="s">
        <v>224</v>
      </c>
      <c r="C15" s="131" t="str">
        <f>VLOOKUP(B15,ИСХОДНИК!A:N,5,FALSE())</f>
        <v>SNV-S G½ - G½  ANG + ниппель DN 10</v>
      </c>
      <c r="D15" s="132" t="s">
        <v>40</v>
      </c>
      <c r="E15" s="133" t="s">
        <v>225</v>
      </c>
      <c r="F15" s="133" t="s">
        <v>225</v>
      </c>
      <c r="G15" s="133" t="str">
        <f>VLOOKUP(B15,ИСХОДНИК!A:N,10,FALSE())</f>
        <v>R717 и фреоны</v>
      </c>
      <c r="H15" s="133">
        <f>VLOOKUP(B15,ИСХОДНИК!A:N,8,FALSE())</f>
        <v>40</v>
      </c>
      <c r="I15" s="133" t="str">
        <f>VLOOKUP(B15,ИСХОДНИК!A:N,9,FALSE())</f>
        <v xml:space="preserve"> -50…150</v>
      </c>
      <c r="J15" s="133" t="s">
        <v>228</v>
      </c>
      <c r="K15" s="132" t="str">
        <f>VLOOKUP(B15,ИСХОДНИК!A:O,15,FALSE())</f>
        <v>U6 PL40R</v>
      </c>
      <c r="L15" s="136">
        <f>VLOOKUP(B15,ИСХОДНИК!A:N,13,FALSE())</f>
        <v>160</v>
      </c>
      <c r="M15" s="136">
        <f>VLOOKUP(B15,ИСХОДНИК!A:N,14,FALSE())</f>
        <v>192</v>
      </c>
      <c r="N15" s="137" t="str">
        <f>IF(VLOOKUP(B15,ИСХОДНИК!A:R,18,FALSE())=1,ИСХОДНИК!$T$2,IF(VLOOKUP(B15,ИСХОДНИК!A:R,18,FALSE())=2,ИСХОДНИК!$T$4,IF(VLOOKUP(B15,ИСХОДНИК!A:R,18,FALSE())=3,ИСХОДНИК!$T$5)))</f>
        <v>◑</v>
      </c>
    </row>
    <row r="16" spans="1:14" ht="32.25" customHeight="1">
      <c r="B16" s="129" t="s">
        <v>229</v>
      </c>
      <c r="C16" s="131" t="str">
        <f>VLOOKUP(B16,ИСХОДНИК!A:N,5,FALSE())</f>
        <v>SNV-S G½ - G½  STR + ниппель DN 10</v>
      </c>
      <c r="D16" s="132" t="s">
        <v>23</v>
      </c>
      <c r="E16" s="133" t="s">
        <v>225</v>
      </c>
      <c r="F16" s="133" t="s">
        <v>225</v>
      </c>
      <c r="G16" s="133" t="str">
        <f>VLOOKUP(B16,ИСХОДНИК!A:N,10,FALSE())</f>
        <v>R717 и фреоны</v>
      </c>
      <c r="H16" s="133">
        <f>VLOOKUP(B16,ИСХОДНИК!A:N,8,FALSE())</f>
        <v>40</v>
      </c>
      <c r="I16" s="133" t="str">
        <f>VLOOKUP(B16,ИСХОДНИК!A:N,9,FALSE())</f>
        <v xml:space="preserve"> -50…150</v>
      </c>
      <c r="J16" s="133" t="s">
        <v>228</v>
      </c>
      <c r="K16" s="132" t="str">
        <f>VLOOKUP(B16,ИСХОДНИК!A:O,15,FALSE())</f>
        <v>U6 PL40R</v>
      </c>
      <c r="L16" s="136">
        <f>VLOOKUP(B16,ИСХОДНИК!A:N,13,FALSE())</f>
        <v>160</v>
      </c>
      <c r="M16" s="136">
        <f>VLOOKUP(B16,ИСХОДНИК!A:N,14,FALSE())</f>
        <v>192</v>
      </c>
      <c r="N16" s="328" t="str">
        <f>IF(VLOOKUP(B16,ИСХОДНИК!A:R,18,FALSE())=1,ИСХОДНИК!$T$2,IF(VLOOKUP(B16,ИСХОДНИК!A:R,18,FALSE())=2,ИСХОДНИК!$T$4,IF(VLOOKUP(B16,ИСХОДНИК!A:R,18,FALSE())=3,ИСХОДНИК!$T$5)))</f>
        <v>○</v>
      </c>
    </row>
    <row r="17" spans="2:14" ht="32.25" customHeight="1">
      <c r="B17" s="129" t="s">
        <v>230</v>
      </c>
      <c r="C17" s="131" t="str">
        <f>VLOOKUP(B17,ИСХОДНИК!A:N,5,FALSE())</f>
        <v>SNV-S  FPT¼ - FPT¼ ANG + заглушка</v>
      </c>
      <c r="D17" s="132" t="s">
        <v>40</v>
      </c>
      <c r="E17" s="133" t="s">
        <v>231</v>
      </c>
      <c r="F17" s="133" t="s">
        <v>231</v>
      </c>
      <c r="G17" s="133" t="str">
        <f>VLOOKUP(B17,ИСХОДНИК!A:N,10,FALSE())</f>
        <v>R717 и фреоны</v>
      </c>
      <c r="H17" s="133">
        <f>VLOOKUP(B17,ИСХОДНИК!A:N,8,FALSE())</f>
        <v>40</v>
      </c>
      <c r="I17" s="133" t="str">
        <f>VLOOKUP(B17,ИСХОДНИК!A:N,9,FALSE())</f>
        <v xml:space="preserve"> -50…150</v>
      </c>
      <c r="J17" s="133" t="s">
        <v>228</v>
      </c>
      <c r="K17" s="132" t="str">
        <f>VLOOKUP(B17,ИСХОДНИК!A:O,15,FALSE())</f>
        <v>U6 PL40R</v>
      </c>
      <c r="L17" s="136">
        <f>VLOOKUP(B17,ИСХОДНИК!A:N,13,FALSE())</f>
        <v>160</v>
      </c>
      <c r="M17" s="136">
        <f>VLOOKUP(B17,ИСХОДНИК!A:N,14,FALSE())</f>
        <v>192</v>
      </c>
      <c r="N17" s="328" t="str">
        <f>IF(VLOOKUP(B17,ИСХОДНИК!A:R,18,FALSE())=1,ИСХОДНИК!$T$2,IF(VLOOKUP(B17,ИСХОДНИК!A:R,18,FALSE())=2,ИСХОДНИК!$T$4,IF(VLOOKUP(B17,ИСХОДНИК!A:R,18,FALSE())=3,ИСХОДНИК!$T$5)))</f>
        <v>○</v>
      </c>
    </row>
    <row r="18" spans="2:14" ht="32.25" customHeight="1">
      <c r="B18" s="129" t="s">
        <v>232</v>
      </c>
      <c r="C18" s="131" t="str">
        <f>VLOOKUP(B18,ИСХОДНИК!A:N,5,FALSE())</f>
        <v>SNV-S  MPT¼ - FPT¼  ANG + заглушка</v>
      </c>
      <c r="D18" s="132" t="s">
        <v>40</v>
      </c>
      <c r="E18" s="133" t="s">
        <v>233</v>
      </c>
      <c r="F18" s="133" t="s">
        <v>231</v>
      </c>
      <c r="G18" s="133" t="str">
        <f>VLOOKUP(B18,ИСХОДНИК!A:N,10,FALSE())</f>
        <v>R717 и фреоны</v>
      </c>
      <c r="H18" s="133">
        <f>VLOOKUP(B18,ИСХОДНИК!A:N,8,FALSE())</f>
        <v>40</v>
      </c>
      <c r="I18" s="133" t="str">
        <f>VLOOKUP(B18,ИСХОДНИК!A:N,9,FALSE())</f>
        <v xml:space="preserve"> -50…150</v>
      </c>
      <c r="J18" s="133" t="s">
        <v>228</v>
      </c>
      <c r="K18" s="132" t="str">
        <f>VLOOKUP(B18,ИСХОДНИК!A:O,15,FALSE())</f>
        <v>U6 PL40R</v>
      </c>
      <c r="L18" s="136">
        <f>VLOOKUP(B18,ИСХОДНИК!A:N,13,FALSE())</f>
        <v>160</v>
      </c>
      <c r="M18" s="136">
        <f>VLOOKUP(B18,ИСХОДНИК!A:N,14,FALSE())</f>
        <v>192</v>
      </c>
      <c r="N18" s="328" t="str">
        <f>IF(VLOOKUP(B18,ИСХОДНИК!A:R,18,FALSE())=1,ИСХОДНИК!$T$2,IF(VLOOKUP(B18,ИСХОДНИК!A:R,18,FALSE())=2,ИСХОДНИК!$T$4,IF(VLOOKUP(B18,ИСХОДНИК!A:R,18,FALSE())=3,ИСХОДНИК!$T$5)))</f>
        <v>○</v>
      </c>
    </row>
    <row r="19" spans="2:14" ht="23.25" customHeight="1" thickBot="1">
      <c r="B19" s="471" t="s">
        <v>234</v>
      </c>
      <c r="C19" s="471"/>
    </row>
    <row r="20" spans="2:14" ht="19.5" customHeight="1" thickBot="1">
      <c r="B20" s="472" t="s">
        <v>840</v>
      </c>
      <c r="C20" s="473" t="s">
        <v>862</v>
      </c>
      <c r="D20" s="473"/>
      <c r="E20" s="473"/>
      <c r="F20" s="473"/>
      <c r="G20" s="195" t="s">
        <v>235</v>
      </c>
    </row>
    <row r="21" spans="2:14" ht="19.5" customHeight="1" thickBot="1">
      <c r="B21" s="472"/>
      <c r="C21" s="474" t="s">
        <v>857</v>
      </c>
      <c r="D21" s="474"/>
      <c r="E21" s="474"/>
      <c r="F21" s="474"/>
      <c r="G21" s="196" t="s">
        <v>235</v>
      </c>
    </row>
    <row r="22" spans="2:14" ht="19.5" customHeight="1" thickBot="1">
      <c r="B22" s="472"/>
      <c r="C22" s="475" t="s">
        <v>240</v>
      </c>
      <c r="D22" s="475"/>
      <c r="E22" s="475"/>
      <c r="F22" s="475"/>
      <c r="G22" s="197" t="s">
        <v>235</v>
      </c>
    </row>
    <row r="23" spans="2:14" ht="19.5" customHeight="1" thickBot="1">
      <c r="B23" s="472" t="s">
        <v>841</v>
      </c>
      <c r="C23" s="473" t="s">
        <v>863</v>
      </c>
      <c r="D23" s="473"/>
      <c r="E23" s="473"/>
      <c r="F23" s="473"/>
      <c r="G23" s="195" t="s">
        <v>235</v>
      </c>
    </row>
    <row r="24" spans="2:14" ht="19.5" customHeight="1" thickBot="1">
      <c r="B24" s="472"/>
      <c r="C24" s="474" t="s">
        <v>236</v>
      </c>
      <c r="D24" s="474"/>
      <c r="E24" s="474"/>
      <c r="F24" s="474"/>
      <c r="G24" s="196" t="s">
        <v>235</v>
      </c>
    </row>
    <row r="25" spans="2:14" ht="19.5" customHeight="1" thickBot="1">
      <c r="B25" s="472"/>
      <c r="C25" s="475" t="s">
        <v>238</v>
      </c>
      <c r="D25" s="475"/>
      <c r="E25" s="475"/>
      <c r="F25" s="475"/>
      <c r="G25" s="197" t="s">
        <v>235</v>
      </c>
    </row>
    <row r="26" spans="2:14" ht="19.5" customHeight="1" thickBot="1">
      <c r="B26" s="472" t="s">
        <v>1036</v>
      </c>
      <c r="C26" s="473" t="s">
        <v>863</v>
      </c>
      <c r="D26" s="473"/>
      <c r="E26" s="473"/>
      <c r="F26" s="473"/>
      <c r="G26" s="195" t="s">
        <v>235</v>
      </c>
    </row>
    <row r="27" spans="2:14" ht="19.5" customHeight="1" thickBot="1">
      <c r="B27" s="472"/>
      <c r="C27" s="474" t="s">
        <v>1040</v>
      </c>
      <c r="D27" s="474"/>
      <c r="E27" s="474"/>
      <c r="F27" s="474"/>
      <c r="G27" s="196" t="s">
        <v>235</v>
      </c>
    </row>
    <row r="28" spans="2:14" ht="19.5" customHeight="1" thickBot="1">
      <c r="B28" s="472"/>
      <c r="C28" s="475" t="s">
        <v>238</v>
      </c>
      <c r="D28" s="475"/>
      <c r="E28" s="475"/>
      <c r="F28" s="475"/>
      <c r="G28" s="197" t="s">
        <v>235</v>
      </c>
    </row>
    <row r="29" spans="2:14" ht="19.5" customHeight="1" thickBot="1">
      <c r="B29" s="472" t="s">
        <v>224</v>
      </c>
      <c r="C29" s="473" t="s">
        <v>858</v>
      </c>
      <c r="D29" s="473"/>
      <c r="E29" s="473"/>
      <c r="F29" s="473"/>
      <c r="G29" s="195" t="s">
        <v>235</v>
      </c>
    </row>
    <row r="30" spans="2:14" ht="19.5" customHeight="1">
      <c r="B30" s="472"/>
      <c r="C30" s="474" t="s">
        <v>236</v>
      </c>
      <c r="D30" s="474"/>
      <c r="E30" s="474"/>
      <c r="F30" s="474"/>
      <c r="G30" s="196" t="s">
        <v>237</v>
      </c>
    </row>
    <row r="31" spans="2:14" ht="19.5" customHeight="1">
      <c r="B31" s="472"/>
      <c r="C31" s="475" t="s">
        <v>238</v>
      </c>
      <c r="D31" s="475"/>
      <c r="E31" s="475"/>
      <c r="F31" s="475"/>
      <c r="G31" s="197" t="s">
        <v>237</v>
      </c>
    </row>
    <row r="32" spans="2:14" ht="19.5" customHeight="1">
      <c r="B32" s="472" t="s">
        <v>229</v>
      </c>
      <c r="C32" s="473" t="s">
        <v>859</v>
      </c>
      <c r="D32" s="473"/>
      <c r="E32" s="473"/>
      <c r="F32" s="473"/>
      <c r="G32" s="195" t="s">
        <v>235</v>
      </c>
    </row>
    <row r="33" spans="2:7" ht="19.5" customHeight="1">
      <c r="B33" s="472"/>
      <c r="C33" s="427" t="s">
        <v>236</v>
      </c>
      <c r="D33" s="427"/>
      <c r="E33" s="427"/>
      <c r="F33" s="427"/>
      <c r="G33" s="196" t="s">
        <v>237</v>
      </c>
    </row>
    <row r="34" spans="2:7" ht="19.5" customHeight="1">
      <c r="B34" s="472"/>
      <c r="C34" s="476" t="s">
        <v>238</v>
      </c>
      <c r="D34" s="476"/>
      <c r="E34" s="476"/>
      <c r="F34" s="476"/>
      <c r="G34" s="197" t="s">
        <v>237</v>
      </c>
    </row>
    <row r="35" spans="2:7" ht="19.5" customHeight="1">
      <c r="B35" s="472" t="s">
        <v>230</v>
      </c>
      <c r="C35" s="473" t="s">
        <v>860</v>
      </c>
      <c r="D35" s="473"/>
      <c r="E35" s="473"/>
      <c r="F35" s="473"/>
      <c r="G35" s="195" t="s">
        <v>235</v>
      </c>
    </row>
    <row r="36" spans="2:7" ht="19.5" customHeight="1">
      <c r="B36" s="472"/>
      <c r="C36" s="477" t="s">
        <v>239</v>
      </c>
      <c r="D36" s="477"/>
      <c r="E36" s="477"/>
      <c r="F36" s="477"/>
      <c r="G36" s="196" t="s">
        <v>235</v>
      </c>
    </row>
    <row r="37" spans="2:7" ht="19.5" customHeight="1">
      <c r="B37" s="472"/>
      <c r="C37" s="476" t="s">
        <v>240</v>
      </c>
      <c r="D37" s="476"/>
      <c r="E37" s="476"/>
      <c r="F37" s="476"/>
      <c r="G37" s="197" t="s">
        <v>235</v>
      </c>
    </row>
    <row r="38" spans="2:7" ht="19.5" customHeight="1">
      <c r="B38" s="472" t="s">
        <v>232</v>
      </c>
      <c r="C38" s="473" t="s">
        <v>861</v>
      </c>
      <c r="D38" s="473"/>
      <c r="E38" s="473"/>
      <c r="F38" s="473"/>
      <c r="G38" s="195" t="s">
        <v>235</v>
      </c>
    </row>
    <row r="39" spans="2:7" ht="19.5" customHeight="1">
      <c r="B39" s="472"/>
      <c r="C39" s="427" t="s">
        <v>241</v>
      </c>
      <c r="D39" s="427"/>
      <c r="E39" s="427"/>
      <c r="F39" s="427"/>
      <c r="G39" s="196" t="s">
        <v>235</v>
      </c>
    </row>
    <row r="40" spans="2:7" ht="19.5" customHeight="1">
      <c r="B40" s="472"/>
      <c r="C40" s="476" t="s">
        <v>240</v>
      </c>
      <c r="D40" s="476"/>
      <c r="E40" s="476"/>
      <c r="F40" s="476"/>
      <c r="G40" s="197" t="s">
        <v>235</v>
      </c>
    </row>
  </sheetData>
  <mergeCells count="43">
    <mergeCell ref="K9:N9"/>
    <mergeCell ref="C26:F26"/>
    <mergeCell ref="C27:F27"/>
    <mergeCell ref="C28:F28"/>
    <mergeCell ref="C21:F21"/>
    <mergeCell ref="B20:B22"/>
    <mergeCell ref="C22:F22"/>
    <mergeCell ref="B26:B28"/>
    <mergeCell ref="B38:B40"/>
    <mergeCell ref="C38:F38"/>
    <mergeCell ref="C39:F39"/>
    <mergeCell ref="C40:F40"/>
    <mergeCell ref="B32:B34"/>
    <mergeCell ref="C32:F32"/>
    <mergeCell ref="C33:F33"/>
    <mergeCell ref="C34:F34"/>
    <mergeCell ref="B35:B37"/>
    <mergeCell ref="C35:F35"/>
    <mergeCell ref="C36:F36"/>
    <mergeCell ref="C37:F37"/>
    <mergeCell ref="N10:N11"/>
    <mergeCell ref="B19:C19"/>
    <mergeCell ref="B29:B31"/>
    <mergeCell ref="C29:F29"/>
    <mergeCell ref="C30:F30"/>
    <mergeCell ref="C31:F31"/>
    <mergeCell ref="I10:I11"/>
    <mergeCell ref="J10:J11"/>
    <mergeCell ref="K10:K11"/>
    <mergeCell ref="L10:L11"/>
    <mergeCell ref="M10:M11"/>
    <mergeCell ref="B23:B25"/>
    <mergeCell ref="C23:F23"/>
    <mergeCell ref="C24:F24"/>
    <mergeCell ref="C25:F25"/>
    <mergeCell ref="C20:F20"/>
    <mergeCell ref="B3:H3"/>
    <mergeCell ref="B10:B11"/>
    <mergeCell ref="C10:C11"/>
    <mergeCell ref="D10:D11"/>
    <mergeCell ref="E10:F10"/>
    <mergeCell ref="G10:G11"/>
    <mergeCell ref="H10:H11"/>
  </mergeCells>
  <hyperlinks>
    <hyperlink ref="B7" r:id="rId1" xr:uid="{8A95E4C7-6A85-4031-BC9A-A7EF0705978A}"/>
    <hyperlink ref="B8" r:id="rId2" xr:uid="{A1CFE463-2690-48EB-9FDD-26EBF6AD6CB9}"/>
  </hyperlinks>
  <pageMargins left="0.75" right="0.75" top="1" bottom="1" header="0.511811023622047" footer="0.5"/>
  <pageSetup paperSize="9" orientation="portrait" horizontalDpi="300" verticalDpi="300" r:id="rId3"/>
  <headerFooter>
    <oddFooter>&amp;C&amp;1#&amp;"Calibri,Обычный"&amp;10&amp;K000000Classified as Business</oddFooter>
  </headerFooter>
  <drawing r:id="rId4"/>
  <legacyDrawing r:id="rId5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Лист7"/>
  <dimension ref="A1:P29"/>
  <sheetViews>
    <sheetView showGridLines="0" zoomScale="145" zoomScaleNormal="145" workbookViewId="0">
      <selection activeCell="B11" sqref="B11"/>
    </sheetView>
  </sheetViews>
  <sheetFormatPr defaultColWidth="9.28515625" defaultRowHeight="12.75"/>
  <cols>
    <col min="1" max="1" width="2.140625" style="150" customWidth="1"/>
    <col min="2" max="2" width="15.7109375" style="152" customWidth="1"/>
    <col min="3" max="3" width="14.42578125" style="150" customWidth="1"/>
    <col min="4" max="4" width="13.28515625" style="150" customWidth="1"/>
    <col min="5" max="5" width="25.7109375" style="150" bestFit="1" customWidth="1"/>
    <col min="6" max="6" width="10" style="150" customWidth="1"/>
    <col min="7" max="7" width="18.7109375" style="150" customWidth="1"/>
    <col min="8" max="8" width="13" style="150" customWidth="1"/>
    <col min="9" max="9" width="20" style="150" customWidth="1"/>
    <col min="10" max="11" width="17.42578125" style="150" hidden="1" customWidth="1"/>
    <col min="12" max="12" width="12.28515625" style="150" customWidth="1"/>
    <col min="13" max="13" width="13.28515625" style="150" customWidth="1"/>
    <col min="14" max="14" width="11.28515625" style="150" customWidth="1"/>
    <col min="15" max="15" width="4.7109375" style="150" customWidth="1"/>
    <col min="16" max="16384" width="9.28515625" style="150"/>
  </cols>
  <sheetData>
    <row r="1" spans="1:15" ht="11.25" customHeight="1"/>
    <row r="2" spans="1:15" ht="41.25" customHeight="1">
      <c r="B2" s="286" t="s">
        <v>242</v>
      </c>
      <c r="C2" s="287"/>
      <c r="D2" s="287"/>
      <c r="E2" s="287"/>
      <c r="F2" s="287"/>
      <c r="G2" s="287"/>
      <c r="H2" s="287"/>
      <c r="I2" s="287"/>
      <c r="J2" s="287"/>
      <c r="K2" s="287"/>
      <c r="L2" s="287"/>
      <c r="M2" s="287"/>
      <c r="N2" s="287"/>
      <c r="O2" s="288"/>
    </row>
    <row r="3" spans="1:15" ht="79.5" customHeight="1">
      <c r="B3" s="439" t="s">
        <v>243</v>
      </c>
      <c r="C3" s="439"/>
      <c r="D3" s="439"/>
      <c r="E3" s="439"/>
      <c r="F3" s="439"/>
      <c r="G3" s="439"/>
      <c r="H3" s="439"/>
      <c r="I3" s="112"/>
      <c r="J3" s="112"/>
      <c r="K3" s="112"/>
      <c r="L3" s="112"/>
      <c r="M3" s="112"/>
      <c r="N3" s="112"/>
      <c r="O3" s="113"/>
    </row>
    <row r="4" spans="1:15" ht="9.75" customHeight="1">
      <c r="B4" s="114" t="s">
        <v>2</v>
      </c>
      <c r="C4" s="115" t="s">
        <v>3</v>
      </c>
      <c r="D4" s="116"/>
      <c r="E4" s="117"/>
      <c r="F4" s="117"/>
      <c r="G4" s="168"/>
      <c r="H4" s="112"/>
      <c r="I4" s="112"/>
      <c r="J4" s="112"/>
      <c r="K4" s="112"/>
      <c r="L4" s="112"/>
      <c r="M4" s="112"/>
      <c r="N4" s="112"/>
      <c r="O4" s="113"/>
    </row>
    <row r="5" spans="1:15" ht="10.5" customHeight="1">
      <c r="B5" s="119" t="s">
        <v>4</v>
      </c>
      <c r="C5" s="115" t="s">
        <v>5</v>
      </c>
      <c r="D5" s="116"/>
      <c r="E5" s="117"/>
      <c r="F5" s="117"/>
      <c r="G5" s="168"/>
      <c r="H5" s="112"/>
      <c r="I5" s="112"/>
      <c r="J5" s="112"/>
      <c r="K5" s="112"/>
      <c r="L5" s="112"/>
      <c r="M5" s="112"/>
      <c r="N5" s="112"/>
      <c r="O5" s="113"/>
    </row>
    <row r="6" spans="1:15" ht="11.25" customHeight="1">
      <c r="B6" s="120" t="s">
        <v>6</v>
      </c>
      <c r="C6" s="115" t="s">
        <v>7</v>
      </c>
      <c r="D6" s="116"/>
      <c r="E6" s="117"/>
      <c r="F6" s="117"/>
      <c r="G6" s="168"/>
      <c r="H6" s="112"/>
      <c r="I6" s="112"/>
      <c r="J6" s="112"/>
      <c r="K6" s="112"/>
      <c r="L6" s="112"/>
      <c r="M6" s="112"/>
      <c r="N6" s="112"/>
      <c r="O6" s="113"/>
    </row>
    <row r="7" spans="1:15" ht="15" customHeight="1">
      <c r="B7" s="121" t="s">
        <v>8</v>
      </c>
      <c r="C7" s="122"/>
      <c r="D7" s="122"/>
      <c r="E7" s="123"/>
      <c r="F7" s="123"/>
      <c r="G7" s="168"/>
      <c r="H7" s="112"/>
      <c r="I7" s="112"/>
      <c r="J7" s="112"/>
      <c r="K7" s="112"/>
      <c r="L7" s="112"/>
      <c r="M7" s="112"/>
      <c r="N7" s="112"/>
      <c r="O7" s="113"/>
    </row>
    <row r="8" spans="1:15" ht="15" customHeight="1">
      <c r="A8" s="156"/>
      <c r="B8" s="124" t="s">
        <v>336</v>
      </c>
      <c r="C8" s="125"/>
      <c r="D8" s="126"/>
      <c r="E8" s="127"/>
      <c r="F8" s="127"/>
      <c r="G8" s="168"/>
      <c r="H8" s="112"/>
      <c r="I8" s="112"/>
      <c r="J8" s="112"/>
      <c r="K8" s="112"/>
      <c r="L8" s="112"/>
      <c r="M8" s="112"/>
      <c r="N8" s="112"/>
      <c r="O8" s="113"/>
    </row>
    <row r="9" spans="1:15" ht="10.5" customHeight="1">
      <c r="B9" s="182"/>
      <c r="C9" s="158"/>
      <c r="D9" s="158"/>
      <c r="E9" s="158"/>
      <c r="F9" s="158"/>
      <c r="G9" s="158"/>
      <c r="H9" s="158"/>
      <c r="I9" s="158"/>
      <c r="J9" s="158"/>
      <c r="K9" s="158"/>
      <c r="L9" s="556" t="s">
        <v>1717</v>
      </c>
      <c r="M9" s="556"/>
      <c r="N9" s="556"/>
      <c r="O9" s="557"/>
    </row>
    <row r="10" spans="1:15" ht="40.5">
      <c r="B10" s="281" t="s">
        <v>10</v>
      </c>
      <c r="C10" s="281" t="s">
        <v>11</v>
      </c>
      <c r="D10" s="281" t="s">
        <v>244</v>
      </c>
      <c r="E10" s="281" t="s">
        <v>13</v>
      </c>
      <c r="F10" s="281" t="s">
        <v>14</v>
      </c>
      <c r="G10" s="281" t="s">
        <v>15</v>
      </c>
      <c r="H10" s="281" t="s">
        <v>82</v>
      </c>
      <c r="I10" s="281" t="s">
        <v>315</v>
      </c>
      <c r="J10" s="296" t="s">
        <v>245</v>
      </c>
      <c r="K10" s="296" t="s">
        <v>17</v>
      </c>
      <c r="L10" s="296" t="s">
        <v>18</v>
      </c>
      <c r="M10" s="401" t="s">
        <v>19</v>
      </c>
      <c r="N10" s="401" t="s">
        <v>20</v>
      </c>
      <c r="O10" s="298" t="s">
        <v>21</v>
      </c>
    </row>
    <row r="11" spans="1:15" ht="28.5" customHeight="1">
      <c r="B11" s="129" t="s">
        <v>246</v>
      </c>
      <c r="C11" s="130" t="str">
        <f>VLOOKUP(B11,ИСХОДНИК!A:P,5,FALSE())</f>
        <v>EVRAT 10</v>
      </c>
      <c r="D11" s="132" t="s">
        <v>247</v>
      </c>
      <c r="E11" s="131" t="str">
        <f>VLOOKUP(B11,ИСХОДНИК!A:P,11,FALSE())</f>
        <v>Фланец. Ответные фланцы под сварку DIN</v>
      </c>
      <c r="F11" s="132">
        <f>VLOOKUP(B11,ИСХОДНИК!A:P,7,FALSE())</f>
        <v>10</v>
      </c>
      <c r="G11" s="133" t="str">
        <f>VLOOKUP(B11,ИСХОДНИК!A:P,10,FALSE())</f>
        <v>R717 и фреоны</v>
      </c>
      <c r="H11" s="133">
        <f>VLOOKUP(B11,ИСХОДНИК!A:P,8,FALSE())</f>
        <v>40</v>
      </c>
      <c r="I11" s="133" t="str">
        <f>VLOOKUP(B11,ИСХОДНИК!A:P,9,FALSE())</f>
        <v xml:space="preserve"> -45…105</v>
      </c>
      <c r="J11" s="135">
        <v>0</v>
      </c>
      <c r="K11" s="133"/>
      <c r="L11" s="132" t="str">
        <f>VLOOKUP(B11,ИСХОДНИК!A:P,15,FALSE())</f>
        <v>U6 PL40R</v>
      </c>
      <c r="M11" s="136">
        <f>VLOOKUP(B11,ИСХОДНИК!A:P,13,FALSE())</f>
        <v>310</v>
      </c>
      <c r="N11" s="136">
        <f>VLOOKUP(B11,ИСХОДНИК!A:P,14,FALSE())</f>
        <v>372</v>
      </c>
      <c r="O11" s="137" t="str">
        <f>IF(VLOOKUP(B11,ИСХОДНИК!A:R,18,FALSE())=1,ИСХОДНИК!$T$2,IF(VLOOKUP(B11,ИСХОДНИК!A:R,18,FALSE())=2,ИСХОДНИК!$T$4,IF(VLOOKUP(B11,ИСХОДНИК!A:R,18,FALSE())=3,ИСХОДНИК!$T$5)))</f>
        <v>◑</v>
      </c>
    </row>
    <row r="12" spans="1:15" ht="28.5" customHeight="1">
      <c r="B12" s="129" t="s">
        <v>248</v>
      </c>
      <c r="C12" s="130" t="str">
        <f>VLOOKUP(B12,ИСХОДНИК!A:P,5,FALSE())</f>
        <v>EVRAT 15</v>
      </c>
      <c r="D12" s="132" t="s">
        <v>247</v>
      </c>
      <c r="E12" s="131" t="str">
        <f>VLOOKUP(B12,ИСХОДНИК!A:P,11,FALSE())</f>
        <v>Фланец. Ответные фланцы под сварку DIN</v>
      </c>
      <c r="F12" s="132">
        <f>VLOOKUP(B12,ИСХОДНИК!A:P,7,FALSE())</f>
        <v>15</v>
      </c>
      <c r="G12" s="133" t="str">
        <f>VLOOKUP(B12,ИСХОДНИК!A:P,10,FALSE())</f>
        <v>R717 и фреоны</v>
      </c>
      <c r="H12" s="133">
        <f>VLOOKUP(B12,ИСХОДНИК!A:P,8,FALSE())</f>
        <v>40</v>
      </c>
      <c r="I12" s="133" t="str">
        <f>VLOOKUP(B12,ИСХОДНИК!A:P,9,FALSE())</f>
        <v xml:space="preserve"> -45…105</v>
      </c>
      <c r="J12" s="133">
        <v>0</v>
      </c>
      <c r="K12" s="133"/>
      <c r="L12" s="132" t="str">
        <f>VLOOKUP(B12,ИСХОДНИК!A:P,15,FALSE())</f>
        <v>U6 PL40R</v>
      </c>
      <c r="M12" s="136">
        <f>VLOOKUP(B12,ИСХОДНИК!A:P,13,FALSE())</f>
        <v>310</v>
      </c>
      <c r="N12" s="136">
        <f>VLOOKUP(B12,ИСХОДНИК!A:P,14,FALSE())</f>
        <v>372</v>
      </c>
      <c r="O12" s="137" t="str">
        <f>IF(VLOOKUP(B12,ИСХОДНИК!A:R,18,FALSE())=1,ИСХОДНИК!$T$2,IF(VLOOKUP(B12,ИСХОДНИК!A:R,18,FALSE())=2,ИСХОДНИК!$T$4,IF(VLOOKUP(B12,ИСХОДНИК!A:R,18,FALSE())=3,ИСХОДНИК!$T$5)))</f>
        <v>◑</v>
      </c>
    </row>
    <row r="13" spans="1:15" ht="28.5" customHeight="1">
      <c r="B13" s="129" t="s">
        <v>249</v>
      </c>
      <c r="C13" s="130" t="str">
        <f>VLOOKUP(B13,ИСХОДНИК!A:P,5,FALSE())</f>
        <v>EVRA 20</v>
      </c>
      <c r="D13" s="132" t="s">
        <v>247</v>
      </c>
      <c r="E13" s="131" t="str">
        <f>VLOOKUP(B13,ИСХОДНИК!A:P,11,FALSE())</f>
        <v>Фланец. Ответные фланцы под сварку DIN</v>
      </c>
      <c r="F13" s="132">
        <f>VLOOKUP(B13,ИСХОДНИК!A:P,7,FALSE())</f>
        <v>20</v>
      </c>
      <c r="G13" s="133" t="str">
        <f>VLOOKUP(B13,ИСХОДНИК!A:P,10,FALSE())</f>
        <v>R717 и фреоны</v>
      </c>
      <c r="H13" s="133">
        <f>VLOOKUP(B13,ИСХОДНИК!A:P,8,FALSE())</f>
        <v>40</v>
      </c>
      <c r="I13" s="133" t="str">
        <f>VLOOKUP(B13,ИСХОДНИК!A:P,9,FALSE())</f>
        <v xml:space="preserve"> -45…105</v>
      </c>
      <c r="J13" s="133">
        <v>0.2</v>
      </c>
      <c r="K13" s="133"/>
      <c r="L13" s="132" t="str">
        <f>VLOOKUP(B13,ИСХОДНИК!A:P,15,FALSE())</f>
        <v>U6 PL40R</v>
      </c>
      <c r="M13" s="136">
        <f>VLOOKUP(B13,ИСХОДНИК!A:P,13,FALSE())</f>
        <v>355</v>
      </c>
      <c r="N13" s="136">
        <f>VLOOKUP(B13,ИСХОДНИК!A:P,14,FALSE())</f>
        <v>426</v>
      </c>
      <c r="O13" s="137" t="str">
        <f>IF(VLOOKUP(B13,ИСХОДНИК!A:R,18,FALSE())=1,ИСХОДНИК!$T$2,IF(VLOOKUP(B13,ИСХОДНИК!A:R,18,FALSE())=2,ИСХОДНИК!$T$4,IF(VLOOKUP(B13,ИСХОДНИК!A:R,18,FALSE())=3,ИСХОДНИК!$T$5)))</f>
        <v>◑</v>
      </c>
    </row>
    <row r="14" spans="1:15" ht="28.5" customHeight="1">
      <c r="B14" s="129" t="s">
        <v>250</v>
      </c>
      <c r="C14" s="130" t="str">
        <f>VLOOKUP(B14,ИСХОДНИК!A:P,5,FALSE())</f>
        <v>EVRA 25</v>
      </c>
      <c r="D14" s="132" t="s">
        <v>247</v>
      </c>
      <c r="E14" s="131" t="str">
        <f>VLOOKUP(B14,ИСХОДНИК!A:P,11,FALSE())</f>
        <v>Фланец. Ответные фланцы под сварку DIN</v>
      </c>
      <c r="F14" s="132">
        <f>VLOOKUP(B14,ИСХОДНИК!A:P,7,FALSE())</f>
        <v>25</v>
      </c>
      <c r="G14" s="133" t="str">
        <f>VLOOKUP(B14,ИСХОДНИК!A:P,10,FALSE())</f>
        <v>R717 и фреоны</v>
      </c>
      <c r="H14" s="133">
        <f>VLOOKUP(B14,ИСХОДНИК!A:P,8,FALSE())</f>
        <v>40</v>
      </c>
      <c r="I14" s="133" t="str">
        <f>VLOOKUP(B14,ИСХОДНИК!A:P,9,FALSE())</f>
        <v xml:space="preserve"> -45…105</v>
      </c>
      <c r="J14" s="133">
        <v>0.2</v>
      </c>
      <c r="K14" s="133"/>
      <c r="L14" s="132" t="str">
        <f>VLOOKUP(B14,ИСХОДНИК!A:P,15,FALSE())</f>
        <v>U6 PL40R</v>
      </c>
      <c r="M14" s="136">
        <f>VLOOKUP(B14,ИСХОДНИК!A:P,13,FALSE())</f>
        <v>355</v>
      </c>
      <c r="N14" s="136">
        <f>VLOOKUP(B14,ИСХОДНИК!A:P,14,FALSE())</f>
        <v>426</v>
      </c>
      <c r="O14" s="137" t="str">
        <f>IF(VLOOKUP(B14,ИСХОДНИК!A:R,18,FALSE())=1,ИСХОДНИК!$T$2,IF(VLOOKUP(B14,ИСХОДНИК!A:R,18,FALSE())=2,ИСХОДНИК!$T$4,IF(VLOOKUP(B14,ИСХОДНИК!A:R,18,FALSE())=3,ИСХОДНИК!$T$5)))</f>
        <v>◑</v>
      </c>
    </row>
    <row r="15" spans="1:15" ht="28.5" customHeight="1">
      <c r="B15" s="129" t="s">
        <v>251</v>
      </c>
      <c r="C15" s="130" t="str">
        <f>VLOOKUP(B15,ИСХОДНИК!A:P,5,FALSE())</f>
        <v>EVRA 32</v>
      </c>
      <c r="D15" s="132" t="s">
        <v>252</v>
      </c>
      <c r="E15" s="131" t="str">
        <f>VLOOKUP(B15,ИСХОДНИК!A:P,11,FALSE())</f>
        <v>Фланец. Ответные фланцы под сварку DIN</v>
      </c>
      <c r="F15" s="132">
        <f>VLOOKUP(B15,ИСХОДНИК!A:P,7,FALSE())</f>
        <v>32</v>
      </c>
      <c r="G15" s="133" t="str">
        <f>VLOOKUP(B15,ИСХОДНИК!A:P,10,FALSE())</f>
        <v>R717 и фреоны</v>
      </c>
      <c r="H15" s="133">
        <f>VLOOKUP(B15,ИСХОДНИК!A:P,8,FALSE())</f>
        <v>40</v>
      </c>
      <c r="I15" s="133" t="str">
        <f>VLOOKUP(B15,ИСХОДНИК!A:P,9,FALSE())</f>
        <v xml:space="preserve"> -45…105</v>
      </c>
      <c r="J15" s="133">
        <v>0.2</v>
      </c>
      <c r="K15" s="133"/>
      <c r="L15" s="132" t="str">
        <f>VLOOKUP(B15,ИСХОДНИК!A:P,15,FALSE())</f>
        <v>U6 PL40R</v>
      </c>
      <c r="M15" s="136">
        <f>VLOOKUP(B15,ИСХОДНИК!A:P,13,FALSE())</f>
        <v>480</v>
      </c>
      <c r="N15" s="136">
        <f>VLOOKUP(B15,ИСХОДНИК!A:P,14,FALSE())</f>
        <v>576</v>
      </c>
      <c r="O15" s="137" t="str">
        <f>IF(VLOOKUP(B15,ИСХОДНИК!A:R,18,FALSE())=1,ИСХОДНИК!$T$2,IF(VLOOKUP(B15,ИСХОДНИК!A:R,18,FALSE())=2,ИСХОДНИК!$T$4,IF(VLOOKUP(B15,ИСХОДНИК!A:R,18,FALSE())=3,ИСХОДНИК!$T$5)))</f>
        <v>◑</v>
      </c>
    </row>
    <row r="16" spans="1:15" ht="28.5" customHeight="1">
      <c r="B16" s="129" t="s">
        <v>253</v>
      </c>
      <c r="C16" s="130" t="str">
        <f>VLOOKUP(B16,ИСХОДНИК!A:P,5,FALSE())</f>
        <v>EVRA 40</v>
      </c>
      <c r="D16" s="132" t="s">
        <v>252</v>
      </c>
      <c r="E16" s="131" t="str">
        <f>VLOOKUP(B16,ИСХОДНИК!A:P,11,FALSE())</f>
        <v>Фланец. Ответные фланцы под сварку DIN</v>
      </c>
      <c r="F16" s="132">
        <f>VLOOKUP(B16,ИСХОДНИК!A:P,7,FALSE())</f>
        <v>40</v>
      </c>
      <c r="G16" s="133" t="str">
        <f>VLOOKUP(B16,ИСХОДНИК!A:P,10,FALSE())</f>
        <v>R717 и фреоны</v>
      </c>
      <c r="H16" s="133">
        <f>VLOOKUP(B16,ИСХОДНИК!A:P,8,FALSE())</f>
        <v>40</v>
      </c>
      <c r="I16" s="133" t="str">
        <f>VLOOKUP(B16,ИСХОДНИК!A:P,9,FALSE())</f>
        <v xml:space="preserve"> -45…105</v>
      </c>
      <c r="J16" s="133">
        <v>0.2</v>
      </c>
      <c r="K16" s="133"/>
      <c r="L16" s="132" t="str">
        <f>VLOOKUP(B16,ИСХОДНИК!A:P,15,FALSE())</f>
        <v>U6 PL40R</v>
      </c>
      <c r="M16" s="136">
        <f>VLOOKUP(B16,ИСХОДНИК!A:P,13,FALSE())</f>
        <v>500</v>
      </c>
      <c r="N16" s="136">
        <f>VLOOKUP(B16,ИСХОДНИК!A:P,14,FALSE())</f>
        <v>600</v>
      </c>
      <c r="O16" s="137" t="str">
        <f>IF(VLOOKUP(B16,ИСХОДНИК!A:R,18,FALSE())=1,ИСХОДНИК!$T$2,IF(VLOOKUP(B16,ИСХОДНИК!A:R,18,FALSE())=2,ИСХОДНИК!$T$4,IF(VLOOKUP(B16,ИСХОДНИК!A:R,18,FALSE())=3,ИСХОДНИК!$T$5)))</f>
        <v>◑</v>
      </c>
    </row>
    <row r="17" spans="2:16" ht="28.5" customHeight="1">
      <c r="B17" s="129" t="s">
        <v>254</v>
      </c>
      <c r="C17" s="130" t="str">
        <f>VLOOKUP(B17,ИСХОДНИК!A:P,5,FALSE())</f>
        <v>EVRA 50</v>
      </c>
      <c r="D17" s="132" t="s">
        <v>252</v>
      </c>
      <c r="E17" s="131" t="str">
        <f>VLOOKUP(B17,ИСХОДНИК!A:P,11,FALSE())</f>
        <v>Фланец. Ответные фланцы под сварку DIN</v>
      </c>
      <c r="F17" s="132">
        <f>VLOOKUP(B17,ИСХОДНИК!A:P,7,FALSE())</f>
        <v>50</v>
      </c>
      <c r="G17" s="133" t="str">
        <f>VLOOKUP(B17,ИСХОДНИК!A:P,10,FALSE())</f>
        <v>R717 и фреоны</v>
      </c>
      <c r="H17" s="133">
        <f>VLOOKUP(B17,ИСХОДНИК!A:P,8,FALSE())</f>
        <v>40</v>
      </c>
      <c r="I17" s="133" t="str">
        <f>VLOOKUP(B17,ИСХОДНИК!A:P,9,FALSE())</f>
        <v xml:space="preserve"> -45…105</v>
      </c>
      <c r="J17" s="133">
        <v>0.2</v>
      </c>
      <c r="K17" s="133"/>
      <c r="L17" s="132" t="str">
        <f>VLOOKUP(B17,ИСХОДНИК!A:P,15,FALSE())</f>
        <v>U6 PL40R</v>
      </c>
      <c r="M17" s="136">
        <f>VLOOKUP(B17,ИСХОДНИК!A:P,13,FALSE())</f>
        <v>550</v>
      </c>
      <c r="N17" s="136">
        <f>VLOOKUP(B17,ИСХОДНИК!A:P,14,FALSE())</f>
        <v>660</v>
      </c>
      <c r="O17" s="328" t="str">
        <f>IF(VLOOKUP(B17,ИСХОДНИК!A:R,18,FALSE())=1,ИСХОДНИК!$T$2,IF(VLOOKUP(B17,ИСХОДНИК!A:R,18,FALSE())=2,ИСХОДНИК!$T$4,IF(VLOOKUP(B17,ИСХОДНИК!A:R,18,FALSE())=3,ИСХОДНИК!$T$5)))</f>
        <v>○</v>
      </c>
    </row>
    <row r="18" spans="2:16">
      <c r="B18" s="198" t="s">
        <v>255</v>
      </c>
      <c r="C18" s="199"/>
      <c r="D18" s="199"/>
      <c r="E18" s="200"/>
      <c r="F18" s="199"/>
      <c r="G18" s="201"/>
      <c r="H18" s="201"/>
      <c r="I18" s="201"/>
      <c r="J18" s="201"/>
      <c r="K18" s="201"/>
      <c r="L18" s="199"/>
      <c r="M18" s="202"/>
      <c r="N18" s="202"/>
      <c r="O18" s="203"/>
      <c r="P18" s="204"/>
    </row>
    <row r="19" spans="2:16" ht="23.25" customHeight="1">
      <c r="B19" s="205" t="s">
        <v>256</v>
      </c>
    </row>
    <row r="20" spans="2:16" ht="39">
      <c r="B20" s="330" t="s">
        <v>10</v>
      </c>
      <c r="C20" s="330" t="s">
        <v>11</v>
      </c>
      <c r="D20" s="330"/>
      <c r="E20" s="330" t="s">
        <v>257</v>
      </c>
      <c r="F20" s="330" t="s">
        <v>258</v>
      </c>
      <c r="G20" s="330" t="s">
        <v>259</v>
      </c>
      <c r="H20" s="330" t="s">
        <v>260</v>
      </c>
      <c r="I20" s="330" t="s">
        <v>261</v>
      </c>
      <c r="J20" s="330" t="s">
        <v>19</v>
      </c>
      <c r="K20" s="330" t="s">
        <v>20</v>
      </c>
      <c r="L20" s="330" t="s">
        <v>18</v>
      </c>
      <c r="M20" s="401" t="s">
        <v>19</v>
      </c>
      <c r="N20" s="401" t="s">
        <v>20</v>
      </c>
      <c r="O20" s="297" t="s">
        <v>21</v>
      </c>
    </row>
    <row r="21" spans="2:16" ht="22.5" customHeight="1">
      <c r="B21" s="169" t="s">
        <v>262</v>
      </c>
      <c r="C21" s="130" t="str">
        <f>VLOOKUP(B21,ИСХОДНИК!A:P,5,FALSE())</f>
        <v>BE230AS</v>
      </c>
      <c r="D21" s="132"/>
      <c r="E21" s="132">
        <v>220</v>
      </c>
      <c r="F21" s="132">
        <v>50</v>
      </c>
      <c r="G21" s="133" t="s">
        <v>264</v>
      </c>
      <c r="H21" s="132">
        <v>10</v>
      </c>
      <c r="I21" s="132" t="s">
        <v>265</v>
      </c>
      <c r="J21" s="132">
        <v>39</v>
      </c>
      <c r="K21" s="132">
        <v>46.8</v>
      </c>
      <c r="L21" s="132" t="str">
        <f>VLOOKUP(B21,ИСХОДНИК!A:P,15,FALSE())</f>
        <v>U6 PL40R</v>
      </c>
      <c r="M21" s="136">
        <f>VLOOKUP(B21,ИСХОДНИК!A:P,13,FALSE())</f>
        <v>35</v>
      </c>
      <c r="N21" s="136">
        <f>VLOOKUP(B21,ИСХОДНИК!A:P,14,FALSE())</f>
        <v>42</v>
      </c>
      <c r="O21" s="328" t="str">
        <f>IF(VLOOKUP(B21,ИСХОДНИК!A:R,18,FALSE())=1,ИСХОДНИК!$T$2,IF(VLOOKUP(B21,ИСХОДНИК!A:R,18,FALSE())=2,ИСХОДНИК!$T$4,IF(VLOOKUP(B21,ИСХОДНИК!A:R,18,FALSE())=3,ИСХОДНИК!$T$5)))</f>
        <v>●</v>
      </c>
    </row>
    <row r="22" spans="2:16" ht="18">
      <c r="B22" s="169" t="s">
        <v>929</v>
      </c>
      <c r="C22" s="130" t="str">
        <f>VLOOKUP(B22,ИСХОДНИК!A:P,5,FALSE())</f>
        <v>BN230AS</v>
      </c>
      <c r="D22" s="132"/>
      <c r="E22" s="132">
        <v>220</v>
      </c>
      <c r="F22" s="132">
        <v>50</v>
      </c>
      <c r="G22" s="133" t="s">
        <v>264</v>
      </c>
      <c r="H22" s="132">
        <v>18</v>
      </c>
      <c r="I22" s="132" t="s">
        <v>1005</v>
      </c>
      <c r="J22" s="132">
        <v>39</v>
      </c>
      <c r="K22" s="132">
        <v>46.8</v>
      </c>
      <c r="L22" s="132" t="str">
        <f>VLOOKUP(B22,ИСХОДНИК!A:P,15,FALSE())</f>
        <v>U6 PL40R</v>
      </c>
      <c r="M22" s="136">
        <f>VLOOKUP(B22,ИСХОДНИК!A:P,13,FALSE())</f>
        <v>59</v>
      </c>
      <c r="N22" s="136">
        <f>VLOOKUP(B22,ИСХОДНИК!A:P,14,FALSE())</f>
        <v>70.8</v>
      </c>
      <c r="O22" s="137" t="str">
        <f>IF(VLOOKUP(B22,ИСХОДНИК!A:R,18,FALSE())=1,ИСХОДНИК!$T$2,IF(VLOOKUP(B22,ИСХОДНИК!A:R,18,FALSE())=2,ИСХОДНИК!$T$4,IF(VLOOKUP(B22,ИСХОДНИК!A:R,18,FALSE())=3,ИСХОДНИК!$T$5)))</f>
        <v>◑</v>
      </c>
    </row>
    <row r="24" spans="2:16">
      <c r="B24" s="452" t="s">
        <v>762</v>
      </c>
      <c r="C24" s="452"/>
      <c r="D24" s="452"/>
      <c r="E24" s="452"/>
      <c r="F24" s="452"/>
      <c r="G24" s="428"/>
      <c r="H24" s="428"/>
      <c r="I24" s="452"/>
      <c r="J24" s="452"/>
      <c r="K24" s="452"/>
      <c r="L24" s="452"/>
      <c r="M24" s="452"/>
    </row>
    <row r="25" spans="2:16" ht="43.5" customHeight="1">
      <c r="B25" s="336" t="s">
        <v>10</v>
      </c>
      <c r="C25" s="422" t="s">
        <v>1523</v>
      </c>
      <c r="D25" s="423"/>
      <c r="E25" s="423"/>
      <c r="F25" s="423"/>
      <c r="G25" s="398"/>
      <c r="H25" s="398"/>
      <c r="I25" s="370" t="s">
        <v>1663</v>
      </c>
      <c r="L25" s="296" t="s">
        <v>18</v>
      </c>
      <c r="M25" s="401" t="s">
        <v>19</v>
      </c>
      <c r="N25" s="401" t="s">
        <v>20</v>
      </c>
      <c r="O25" s="297" t="s">
        <v>21</v>
      </c>
    </row>
    <row r="26" spans="2:16" ht="41.25" customHeight="1">
      <c r="B26" s="341" t="s">
        <v>725</v>
      </c>
      <c r="C26" s="427" t="str">
        <f>VLOOKUP(B26,ИСХОДНИК!A:P,3,FALSE())</f>
        <v>Ревизионный набор прокладок DN 10-15. PM, EVRAT, CVH</v>
      </c>
      <c r="D26" s="427"/>
      <c r="E26" s="427"/>
      <c r="F26" s="427"/>
      <c r="I26" s="132">
        <v>1</v>
      </c>
      <c r="L26" s="132" t="str">
        <f>VLOOKUP(B26,ИСХОДНИК!A:P,15,FALSE())</f>
        <v>U6 PL40R</v>
      </c>
      <c r="M26" s="136">
        <f>VLOOKUP(B26,ИСХОДНИК!A:P,13,FALSE())</f>
        <v>30</v>
      </c>
      <c r="N26" s="136">
        <f>VLOOKUP(B26,ИСХОДНИК!A:P,14,FALSE())</f>
        <v>36</v>
      </c>
      <c r="O26" s="137" t="str">
        <f>IF(VLOOKUP(B26,ИСХОДНИК!A:R,18,FALSE())=1,ИСХОДНИК!$T$2,IF(VLOOKUP(B26,ИСХОДНИК!A:R,18,FALSE())=2,ИСХОДНИК!$T$4,IF(VLOOKUP(B26,ИСХОДНИК!A:R,18,FALSE())=3,ИСХОДНИК!$T$5)))</f>
        <v>◑</v>
      </c>
    </row>
    <row r="27" spans="2:16" ht="41.25" customHeight="1">
      <c r="B27" s="341" t="s">
        <v>726</v>
      </c>
      <c r="C27" s="427" t="str">
        <f>VLOOKUP(B27,ИСХОДНИК!A:P,3,FALSE())</f>
        <v>Ревизионный набор прокладок DN 20-25. PM, EVRAT, CVH</v>
      </c>
      <c r="D27" s="427"/>
      <c r="E27" s="427"/>
      <c r="F27" s="427"/>
      <c r="I27" s="132">
        <v>1</v>
      </c>
      <c r="L27" s="132" t="str">
        <f>VLOOKUP(B27,ИСХОДНИК!A:P,15,FALSE())</f>
        <v>U6 PL40R</v>
      </c>
      <c r="M27" s="136">
        <f>VLOOKUP(B27,ИСХОДНИК!A:P,13,FALSE())</f>
        <v>35</v>
      </c>
      <c r="N27" s="136">
        <f>VLOOKUP(B27,ИСХОДНИК!A:P,14,FALSE())</f>
        <v>42</v>
      </c>
      <c r="O27" s="137" t="str">
        <f>IF(VLOOKUP(B27,ИСХОДНИК!A:R,18,FALSE())=1,ИСХОДНИК!$T$2,IF(VLOOKUP(B27,ИСХОДНИК!A:R,18,FALSE())=2,ИСХОДНИК!$T$4,IF(VLOOKUP(B27,ИСХОДНИК!A:R,18,FALSE())=3,ИСХОДНИК!$T$5)))</f>
        <v>◑</v>
      </c>
    </row>
    <row r="28" spans="2:16" ht="41.25" customHeight="1">
      <c r="B28" s="341" t="s">
        <v>1712</v>
      </c>
      <c r="C28" s="427" t="str">
        <f>VLOOKUP(B28,ИСХОДНИК!A:P,3,FALSE())</f>
        <v>Кольцевая прокладка для EVRA(T) 10-25</v>
      </c>
      <c r="D28" s="427"/>
      <c r="E28" s="427"/>
      <c r="F28" s="427"/>
      <c r="I28" s="132">
        <v>2</v>
      </c>
      <c r="L28" s="232" t="str">
        <f>VLOOKUP(B28,ИСХОДНИК!A:P,15,FALSE())</f>
        <v>U6 PL40R</v>
      </c>
      <c r="M28" s="136">
        <f>VLOOKUP(B28,ИСХОДНИК!A:P,13,FALSE())</f>
        <v>19</v>
      </c>
      <c r="N28" s="136">
        <f>VLOOKUP(B28,ИСХОДНИК!A:P,14,FALSE())</f>
        <v>22.8</v>
      </c>
      <c r="O28" s="137" t="str">
        <f>IF(VLOOKUP(B28,ИСХОДНИК!A:R,18,FALSE())=1,ИСХОДНИК!$T$2,IF(VLOOKUP(B28,ИСХОДНИК!A:R,18,FALSE())=2,ИСХОДНИК!$T$4,IF(VLOOKUP(B28,ИСХОДНИК!A:R,18,FALSE())=3,ИСХОДНИК!$T$5)))</f>
        <v>◑</v>
      </c>
    </row>
    <row r="29" spans="2:16" ht="41.25" customHeight="1">
      <c r="B29" s="129" t="s">
        <v>1704</v>
      </c>
      <c r="C29" s="421" t="str">
        <f>VLOOKUP(B29,ИСХОДНИК!A:P,3,FALSE())</f>
        <v>Ремонтный комплект сердечника для клапанов EVM-NC и EVRA. Мультипак 5 комплектов.</v>
      </c>
      <c r="D29" s="421"/>
      <c r="E29" s="421"/>
      <c r="F29" s="421"/>
      <c r="G29" s="229"/>
      <c r="H29" s="215"/>
      <c r="I29" s="132">
        <v>3</v>
      </c>
      <c r="L29" s="232" t="str">
        <f>VLOOKUP(B29,ИСХОДНИК!A:P,15,FALSE())</f>
        <v>U6 PL40R</v>
      </c>
      <c r="M29" s="136">
        <f>VLOOKUP(B29,ИСХОДНИК!A:P,13,FALSE())</f>
        <v>150</v>
      </c>
      <c r="N29" s="136">
        <f>VLOOKUP(B29,ИСХОДНИК!A:P,14,FALSE())</f>
        <v>180</v>
      </c>
      <c r="O29" s="137" t="str">
        <f>IF(VLOOKUP(B29,ИСХОДНИК!A:R,18,FALSE())=1,ИСХОДНИК!$T$2,IF(VLOOKUP(B29,ИСХОДНИК!A:R,18,FALSE())=2,ИСХОДНИК!$T$4,IF(VLOOKUP(B29,ИСХОДНИК!A:R,18,FALSE())=3,ИСХОДНИК!$T$5)))</f>
        <v>◑</v>
      </c>
    </row>
  </sheetData>
  <autoFilter ref="B10:O10" xr:uid="{00000000-0001-0000-0600-000000000000}"/>
  <mergeCells count="8">
    <mergeCell ref="C26:F26"/>
    <mergeCell ref="C27:F27"/>
    <mergeCell ref="C29:F29"/>
    <mergeCell ref="C28:F28"/>
    <mergeCell ref="B3:H3"/>
    <mergeCell ref="B24:M24"/>
    <mergeCell ref="C25:F25"/>
    <mergeCell ref="L9:O9"/>
  </mergeCells>
  <phoneticPr fontId="11" type="noConversion"/>
  <hyperlinks>
    <hyperlink ref="B7" r:id="rId1" xr:uid="{C88D0AC5-203A-4CD9-93CE-72F3F07A96C5}"/>
    <hyperlink ref="B8" r:id="rId2" xr:uid="{0FFB5331-48AF-4B32-97E5-B0761D6F3649}"/>
  </hyperlinks>
  <pageMargins left="0.75" right="0.75" top="1" bottom="1" header="0.511811023622047" footer="0.5"/>
  <pageSetup paperSize="9" orientation="portrait" horizontalDpi="300" verticalDpi="300" r:id="rId3"/>
  <headerFooter>
    <oddFooter>&amp;C&amp;1#&amp;"Calibri,Обычный"&amp;10&amp;K000000Classified as Business</oddFooter>
  </headerFooter>
  <drawing r:id="rId4"/>
  <legacyDrawing r:id="rId5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8768D1-2CC7-411E-895A-37C46C323AB7}">
  <dimension ref="A1:U54"/>
  <sheetViews>
    <sheetView showGridLines="0" zoomScale="130" zoomScaleNormal="130" workbookViewId="0">
      <selection activeCell="B11" sqref="B11"/>
    </sheetView>
  </sheetViews>
  <sheetFormatPr defaultColWidth="9.28515625" defaultRowHeight="12.75"/>
  <cols>
    <col min="1" max="1" width="2.140625" customWidth="1"/>
    <col min="2" max="2" width="15.42578125" style="1" customWidth="1"/>
    <col min="3" max="3" width="14.42578125" customWidth="1"/>
    <col min="4" max="4" width="25.7109375" customWidth="1"/>
    <col min="5" max="5" width="9.28515625" customWidth="1"/>
    <col min="6" max="6" width="25" customWidth="1"/>
    <col min="7" max="7" width="12.140625" customWidth="1"/>
    <col min="8" max="8" width="17.42578125" customWidth="1"/>
    <col min="9" max="9" width="17.42578125" hidden="1" customWidth="1"/>
    <col min="10" max="10" width="17.42578125" customWidth="1"/>
    <col min="11" max="11" width="12.5703125" customWidth="1"/>
    <col min="12" max="12" width="11.28515625" customWidth="1"/>
    <col min="13" max="13" width="5.42578125" customWidth="1"/>
    <col min="14" max="14" width="6.42578125" customWidth="1"/>
    <col min="15" max="15" width="6" customWidth="1"/>
    <col min="17" max="17" width="11.28515625" customWidth="1"/>
    <col min="18" max="18" width="12.42578125" customWidth="1"/>
    <col min="19" max="19" width="10.85546875" customWidth="1"/>
    <col min="20" max="20" width="10.7109375" customWidth="1"/>
  </cols>
  <sheetData>
    <row r="1" spans="1:21" ht="11.25" customHeight="1">
      <c r="A1" s="24"/>
      <c r="B1" s="25"/>
      <c r="C1" s="24"/>
      <c r="D1" s="24"/>
      <c r="E1" s="24"/>
      <c r="F1" s="24"/>
      <c r="G1" s="24"/>
      <c r="H1" s="24"/>
      <c r="I1" s="24"/>
      <c r="J1" s="24"/>
      <c r="K1" s="24"/>
      <c r="L1" s="24"/>
      <c r="M1" s="24"/>
      <c r="N1" s="24"/>
    </row>
    <row r="2" spans="1:21" ht="42" customHeight="1">
      <c r="B2" s="303" t="s">
        <v>819</v>
      </c>
      <c r="C2" s="299"/>
      <c r="D2" s="299"/>
      <c r="E2" s="299"/>
      <c r="F2" s="299"/>
      <c r="G2" s="299"/>
      <c r="H2" s="299"/>
      <c r="I2" s="299"/>
      <c r="J2" s="299"/>
      <c r="K2" s="299"/>
      <c r="L2" s="299"/>
      <c r="M2" s="304"/>
      <c r="O2" s="429" t="s">
        <v>1602</v>
      </c>
      <c r="P2" s="492"/>
      <c r="Q2" s="492"/>
      <c r="R2" s="492"/>
      <c r="S2" s="492"/>
      <c r="T2" s="492"/>
      <c r="U2" s="493"/>
    </row>
    <row r="3" spans="1:21" ht="54.75" customHeight="1">
      <c r="B3" s="439" t="s">
        <v>1002</v>
      </c>
      <c r="C3" s="481"/>
      <c r="D3" s="481"/>
      <c r="E3" s="481"/>
      <c r="F3" s="481"/>
      <c r="G3" s="481"/>
      <c r="H3" s="481"/>
      <c r="I3" s="112"/>
      <c r="J3" s="112"/>
      <c r="K3" s="112"/>
      <c r="L3" s="112"/>
      <c r="M3" s="113"/>
      <c r="O3" s="261"/>
      <c r="P3" s="262"/>
      <c r="Q3" s="433"/>
      <c r="R3" s="433"/>
      <c r="S3" s="262"/>
      <c r="T3" s="262"/>
      <c r="U3" s="263"/>
    </row>
    <row r="4" spans="1:21" ht="10.5" customHeight="1">
      <c r="B4" s="114" t="s">
        <v>2</v>
      </c>
      <c r="C4" s="115" t="s">
        <v>3</v>
      </c>
      <c r="D4" s="116"/>
      <c r="E4" s="117"/>
      <c r="F4" s="117"/>
      <c r="G4" s="118"/>
      <c r="H4" s="112"/>
      <c r="I4" s="112"/>
      <c r="J4" s="112"/>
      <c r="K4" s="112"/>
      <c r="L4" s="112"/>
      <c r="M4" s="113"/>
      <c r="O4" s="261"/>
      <c r="P4" s="262"/>
      <c r="Q4" s="262"/>
      <c r="R4" s="262"/>
      <c r="S4" s="262"/>
      <c r="T4" s="262"/>
      <c r="U4" s="263"/>
    </row>
    <row r="5" spans="1:21" ht="10.5" customHeight="1">
      <c r="B5" s="119" t="s">
        <v>4</v>
      </c>
      <c r="C5" s="115" t="s">
        <v>5</v>
      </c>
      <c r="D5" s="116"/>
      <c r="E5" s="117"/>
      <c r="F5" s="117"/>
      <c r="G5" s="118"/>
      <c r="H5" s="112"/>
      <c r="I5" s="112"/>
      <c r="J5" s="112"/>
      <c r="K5" s="112"/>
      <c r="L5" s="112"/>
      <c r="M5" s="113"/>
      <c r="O5" s="261"/>
      <c r="P5" s="262"/>
      <c r="Q5" s="262"/>
      <c r="R5" s="262"/>
      <c r="S5" s="262"/>
      <c r="T5" s="262"/>
      <c r="U5" s="263"/>
    </row>
    <row r="6" spans="1:21" ht="12.75" customHeight="1">
      <c r="B6" s="120" t="s">
        <v>6</v>
      </c>
      <c r="C6" s="115" t="s">
        <v>7</v>
      </c>
      <c r="D6" s="116"/>
      <c r="E6" s="117"/>
      <c r="F6" s="117"/>
      <c r="G6" s="118"/>
      <c r="H6" s="112"/>
      <c r="I6" s="112"/>
      <c r="J6" s="112"/>
      <c r="K6" s="112"/>
      <c r="L6" s="112"/>
      <c r="M6" s="113"/>
      <c r="O6" s="261"/>
      <c r="P6" s="262"/>
      <c r="Q6" s="262"/>
      <c r="R6" s="262"/>
      <c r="S6" s="262"/>
      <c r="T6" s="262"/>
      <c r="U6" s="263"/>
    </row>
    <row r="7" spans="1:21" ht="15" customHeight="1">
      <c r="B7" s="121" t="s">
        <v>8</v>
      </c>
      <c r="C7" s="122"/>
      <c r="D7" s="122"/>
      <c r="E7" s="123"/>
      <c r="F7" s="123"/>
      <c r="G7" s="118"/>
      <c r="H7" s="112"/>
      <c r="I7" s="112"/>
      <c r="J7" s="112"/>
      <c r="K7" s="112"/>
      <c r="L7" s="112"/>
      <c r="M7" s="113"/>
      <c r="O7" s="264"/>
      <c r="P7" s="266"/>
      <c r="Q7" s="262"/>
      <c r="R7" s="262"/>
      <c r="S7" s="511"/>
      <c r="T7" s="511"/>
      <c r="U7" s="512"/>
    </row>
    <row r="8" spans="1:21" ht="15" customHeight="1">
      <c r="A8" s="26"/>
      <c r="B8" s="124" t="s">
        <v>336</v>
      </c>
      <c r="C8" s="125"/>
      <c r="D8" s="126"/>
      <c r="E8" s="127"/>
      <c r="F8" s="127"/>
      <c r="G8" s="118"/>
      <c r="H8" s="112"/>
      <c r="I8" s="112"/>
      <c r="J8" s="112"/>
      <c r="K8" s="112"/>
      <c r="L8" s="112"/>
      <c r="M8" s="113"/>
      <c r="O8" s="265"/>
      <c r="P8" s="260"/>
      <c r="Q8" s="489"/>
      <c r="R8" s="489"/>
      <c r="S8" s="490"/>
      <c r="T8" s="490"/>
      <c r="U8" s="491"/>
    </row>
    <row r="9" spans="1:21" ht="18" customHeight="1">
      <c r="B9" s="568" t="s">
        <v>817</v>
      </c>
      <c r="C9" s="566"/>
      <c r="D9" s="566"/>
      <c r="E9" s="566"/>
      <c r="F9" s="566"/>
      <c r="G9" s="566"/>
      <c r="H9" s="566"/>
      <c r="I9" s="352"/>
      <c r="J9" s="564" t="s">
        <v>1717</v>
      </c>
      <c r="K9" s="564"/>
      <c r="L9" s="564"/>
      <c r="M9" s="567"/>
      <c r="O9" s="508" t="s">
        <v>1594</v>
      </c>
      <c r="P9" s="508" t="s">
        <v>14</v>
      </c>
      <c r="Q9" s="509" t="s">
        <v>1604</v>
      </c>
      <c r="R9" s="509"/>
      <c r="S9" s="510" t="s">
        <v>1603</v>
      </c>
      <c r="T9" s="510"/>
      <c r="U9" s="510"/>
    </row>
    <row r="10" spans="1:21" ht="42" customHeight="1">
      <c r="B10" s="401" t="s">
        <v>10</v>
      </c>
      <c r="C10" s="401" t="s">
        <v>11</v>
      </c>
      <c r="D10" s="401" t="s">
        <v>13</v>
      </c>
      <c r="E10" s="401" t="s">
        <v>14</v>
      </c>
      <c r="F10" s="401" t="s">
        <v>15</v>
      </c>
      <c r="G10" s="401" t="s">
        <v>16</v>
      </c>
      <c r="H10" s="401" t="s">
        <v>315</v>
      </c>
      <c r="I10" s="401" t="s">
        <v>245</v>
      </c>
      <c r="J10" s="401" t="s">
        <v>18</v>
      </c>
      <c r="K10" s="401" t="s">
        <v>19</v>
      </c>
      <c r="L10" s="401" t="s">
        <v>20</v>
      </c>
      <c r="M10" s="322" t="s">
        <v>21</v>
      </c>
      <c r="O10" s="508"/>
      <c r="P10" s="508"/>
      <c r="Q10" s="272" t="s">
        <v>1597</v>
      </c>
      <c r="R10" s="273" t="s">
        <v>1598</v>
      </c>
      <c r="S10" s="276" t="s">
        <v>1599</v>
      </c>
      <c r="T10" s="277" t="s">
        <v>1598</v>
      </c>
      <c r="U10" s="277" t="s">
        <v>1600</v>
      </c>
    </row>
    <row r="11" spans="1:21" ht="17.25" customHeight="1">
      <c r="B11" s="129" t="s">
        <v>890</v>
      </c>
      <c r="C11" s="130" t="str">
        <f>VLOOKUP(B11,ИСХОДНИК!A:P,5,FALSE())</f>
        <v>ICS-R 20 D</v>
      </c>
      <c r="D11" s="131" t="str">
        <f>VLOOKUP(B11,ИСХОДНИК!A:P,11,FALSE())</f>
        <v>Под сварку встык DIN</v>
      </c>
      <c r="E11" s="132">
        <f>VLOOKUP(B11,ИСХОДНИК!A:P,7,FALSE())</f>
        <v>20</v>
      </c>
      <c r="F11" s="133" t="str">
        <f>VLOOKUP(B11,ИСХОДНИК!A:P,10,FALSE())</f>
        <v>R717, R744 и фреоны</v>
      </c>
      <c r="G11" s="133">
        <f>VLOOKUP(B11,ИСХОДНИК!A:P,8,FALSE())</f>
        <v>52</v>
      </c>
      <c r="H11" s="134" t="str">
        <f>VLOOKUP(B11,ИСХОДНИК!A:P,9,FALSE())</f>
        <v xml:space="preserve"> -50…120</v>
      </c>
      <c r="I11" s="135" t="s">
        <v>285</v>
      </c>
      <c r="J11" s="132" t="str">
        <f>VLOOKUP(B11,ИСХОДНИК!A:P,15,FALSE())</f>
        <v>U6 PL40R</v>
      </c>
      <c r="K11" s="136">
        <f>VLOOKUP(B11,ИСХОДНИК!A:P,13,FALSE())</f>
        <v>490</v>
      </c>
      <c r="L11" s="136">
        <f>VLOOKUP(B11,ИСХОДНИК!A:P,14,FALSE())</f>
        <v>588</v>
      </c>
      <c r="M11" s="137" t="str">
        <f>IF(VLOOKUP(B11,ИСХОДНИК!A:R,18,FALSE())=1,ИСХОДНИК!$T$2,IF(VLOOKUP(B11,ИСХОДНИК!A:R,18,FALSE())=2,ИСХОДНИК!$T$4,IF(VLOOKUP(B11,ИСХОДНИК!A:R,18,FALSE())=3,ИСХОДНИК!$T$5)))</f>
        <v>◑</v>
      </c>
      <c r="O11" s="133">
        <v>1</v>
      </c>
      <c r="P11" s="132">
        <v>20</v>
      </c>
      <c r="Q11" s="267">
        <v>26.9</v>
      </c>
      <c r="R11" s="268">
        <v>2.2999999999999998</v>
      </c>
      <c r="S11" s="270">
        <v>22.08</v>
      </c>
      <c r="T11" s="270">
        <v>7</v>
      </c>
      <c r="U11" s="270">
        <v>12</v>
      </c>
    </row>
    <row r="12" spans="1:21" ht="17.25" customHeight="1">
      <c r="B12" s="129" t="s">
        <v>1274</v>
      </c>
      <c r="C12" s="130" t="str">
        <f>VLOOKUP(B12,ИСХОДНИК!A:P,5,FALSE())</f>
        <v>ICS-R 20 SD</v>
      </c>
      <c r="D12" s="131" t="str">
        <f>VLOOKUP(B12,ИСХОДНИК!A:P,11,FALSE())</f>
        <v xml:space="preserve">Под пайку SD </v>
      </c>
      <c r="E12" s="132">
        <f>VLOOKUP(B12,ИСХОДНИК!A:P,7,FALSE())</f>
        <v>20</v>
      </c>
      <c r="F12" s="133" t="str">
        <f>VLOOKUP(B12,ИСХОДНИК!A:P,10,FALSE())</f>
        <v>R717, R744 и фреоны</v>
      </c>
      <c r="G12" s="133">
        <f>VLOOKUP(B12,ИСХОДНИК!A:P,8,FALSE())</f>
        <v>52</v>
      </c>
      <c r="H12" s="134" t="str">
        <f>VLOOKUP(B12,ИСХОДНИК!A:P,9,FALSE())</f>
        <v xml:space="preserve"> -50…120</v>
      </c>
      <c r="I12" s="135" t="s">
        <v>1434</v>
      </c>
      <c r="J12" s="132" t="str">
        <f>VLOOKUP(B12,ИСХОДНИК!A:P,15,FALSE())</f>
        <v>U6 PL40R</v>
      </c>
      <c r="K12" s="136">
        <f>VLOOKUP(B12,ИСХОДНИК!A:P,13,FALSE())</f>
        <v>490</v>
      </c>
      <c r="L12" s="136">
        <f>VLOOKUP(B12,ИСХОДНИК!A:P,14,FALSE())</f>
        <v>588</v>
      </c>
      <c r="M12" s="328" t="str">
        <f>IF(VLOOKUP(B12,ИСХОДНИК!A:R,18,FALSE())=1,ИСХОДНИК!$T$2,IF(VLOOKUP(B12,ИСХОДНИК!A:R,18,FALSE())=2,ИСХОДНИК!$T$4,IF(VLOOKUP(B12,ИСХОДНИК!A:R,18,FALSE())=3,ИСХОДНИК!$T$5)))</f>
        <v>○</v>
      </c>
      <c r="O12" s="132">
        <v>2</v>
      </c>
      <c r="P12" s="132">
        <v>25</v>
      </c>
      <c r="Q12" s="268">
        <v>33.700000000000003</v>
      </c>
      <c r="R12" s="268">
        <v>2.6</v>
      </c>
      <c r="S12" s="270">
        <v>28.08</v>
      </c>
      <c r="T12" s="270">
        <v>4</v>
      </c>
      <c r="U12" s="270">
        <v>12</v>
      </c>
    </row>
    <row r="13" spans="1:21" ht="17.25" customHeight="1">
      <c r="B13" s="129" t="s">
        <v>891</v>
      </c>
      <c r="C13" s="130" t="str">
        <f>VLOOKUP(B13,ИСХОДНИК!A:P,5,FALSE())</f>
        <v>ICS-R 25 D</v>
      </c>
      <c r="D13" s="131" t="str">
        <f>VLOOKUP(B13,ИСХОДНИК!A:P,11,FALSE())</f>
        <v>Под сварку встык DIN</v>
      </c>
      <c r="E13" s="132">
        <f>VLOOKUP(B13,ИСХОДНИК!A:P,7,FALSE())</f>
        <v>25</v>
      </c>
      <c r="F13" s="133" t="str">
        <f>VLOOKUP(B13,ИСХОДНИК!A:P,10,FALSE())</f>
        <v>R717, R744 и фреоны</v>
      </c>
      <c r="G13" s="133">
        <f>VLOOKUP(B13,ИСХОДНИК!A:P,8,FALSE())</f>
        <v>52</v>
      </c>
      <c r="H13" s="134" t="str">
        <f>VLOOKUP(B13,ИСХОДНИК!A:P,9,FALSE())</f>
        <v xml:space="preserve"> -50…120</v>
      </c>
      <c r="I13" s="135" t="s">
        <v>285</v>
      </c>
      <c r="J13" s="132" t="str">
        <f>VLOOKUP(B13,ИСХОДНИК!A:P,15,FALSE())</f>
        <v>U6 PL40R</v>
      </c>
      <c r="K13" s="136">
        <f>VLOOKUP(B13,ИСХОДНИК!A:P,13,FALSE())</f>
        <v>620</v>
      </c>
      <c r="L13" s="136">
        <f>VLOOKUP(B13,ИСХОДНИК!A:P,14,FALSE())</f>
        <v>744</v>
      </c>
      <c r="M13" s="137" t="str">
        <f>IF(VLOOKUP(B13,ИСХОДНИК!A:R,18,FALSE())=1,ИСХОДНИК!$T$2,IF(VLOOKUP(B13,ИСХОДНИК!A:R,18,FALSE())=2,ИСХОДНИК!$T$4,IF(VLOOKUP(B13,ИСХОДНИК!A:R,18,FALSE())=3,ИСХОДНИК!$T$5)))</f>
        <v>◑</v>
      </c>
      <c r="O13" s="132">
        <v>3</v>
      </c>
      <c r="P13" s="132">
        <v>32</v>
      </c>
      <c r="Q13" s="268">
        <v>42.4</v>
      </c>
      <c r="R13" s="268">
        <v>2.6</v>
      </c>
      <c r="S13" s="270">
        <v>35.07</v>
      </c>
      <c r="T13" s="270">
        <v>8</v>
      </c>
      <c r="U13" s="270">
        <v>15</v>
      </c>
    </row>
    <row r="14" spans="1:21" ht="17.25" customHeight="1">
      <c r="B14" s="129" t="s">
        <v>1275</v>
      </c>
      <c r="C14" s="130" t="str">
        <f>VLOOKUP(B14,ИСХОДНИК!A:P,5,FALSE())</f>
        <v>ICS-R 25 SD</v>
      </c>
      <c r="D14" s="131" t="str">
        <f>VLOOKUP(B14,ИСХОДНИК!A:P,11,FALSE())</f>
        <v xml:space="preserve">Под пайку SD </v>
      </c>
      <c r="E14" s="132">
        <f>VLOOKUP(B14,ИСХОДНИК!A:P,7,FALSE())</f>
        <v>25</v>
      </c>
      <c r="F14" s="133" t="str">
        <f>VLOOKUP(B14,ИСХОДНИК!A:P,10,FALSE())</f>
        <v>R717, R744 и фреоны</v>
      </c>
      <c r="G14" s="133">
        <f>VLOOKUP(B14,ИСХОДНИК!A:P,8,FALSE())</f>
        <v>52</v>
      </c>
      <c r="H14" s="134" t="str">
        <f>VLOOKUP(B14,ИСХОДНИК!A:P,9,FALSE())</f>
        <v xml:space="preserve"> -50…120</v>
      </c>
      <c r="I14" s="135" t="s">
        <v>1434</v>
      </c>
      <c r="J14" s="132" t="str">
        <f>VLOOKUP(B14,ИСХОДНИК!A:P,15,FALSE())</f>
        <v>U6 PL40R</v>
      </c>
      <c r="K14" s="136">
        <f>VLOOKUP(B14,ИСХОДНИК!A:P,13,FALSE())</f>
        <v>620</v>
      </c>
      <c r="L14" s="136">
        <f>VLOOKUP(B14,ИСХОДНИК!A:P,14,FALSE())</f>
        <v>744</v>
      </c>
      <c r="M14" s="137" t="str">
        <f>IF(VLOOKUP(B14,ИСХОДНИК!A:R,18,FALSE())=1,ИСХОДНИК!$T$2,IF(VLOOKUP(B14,ИСХОДНИК!A:R,18,FALSE())=2,ИСХОДНИК!$T$4,IF(VLOOKUP(B14,ИСХОДНИК!A:R,18,FALSE())=3,ИСХОДНИК!$T$5)))</f>
        <v>◑</v>
      </c>
      <c r="O14" s="132">
        <v>4</v>
      </c>
      <c r="P14" s="132">
        <v>40</v>
      </c>
      <c r="Q14" s="268">
        <v>48.3</v>
      </c>
      <c r="R14" s="268">
        <v>2.6</v>
      </c>
      <c r="S14" s="270">
        <v>42.07</v>
      </c>
      <c r="T14" s="270">
        <v>4.5</v>
      </c>
      <c r="U14" s="270">
        <v>15</v>
      </c>
    </row>
    <row r="15" spans="1:21" ht="17.25" customHeight="1">
      <c r="B15" s="129" t="s">
        <v>892</v>
      </c>
      <c r="C15" s="130" t="str">
        <f>VLOOKUP(B15,ИСХОДНИК!A:P,5,FALSE())</f>
        <v>ICS-R 32 D</v>
      </c>
      <c r="D15" s="131" t="str">
        <f>VLOOKUP(B15,ИСХОДНИК!A:P,11,FALSE())</f>
        <v>Под сварку встык DIN</v>
      </c>
      <c r="E15" s="132">
        <f>VLOOKUP(B15,ИСХОДНИК!A:P,7,FALSE())</f>
        <v>32</v>
      </c>
      <c r="F15" s="133" t="str">
        <f>VLOOKUP(B15,ИСХОДНИК!A:P,10,FALSE())</f>
        <v>R717, R744 и фреоны</v>
      </c>
      <c r="G15" s="133">
        <f>VLOOKUP(B15,ИСХОДНИК!A:P,8,FALSE())</f>
        <v>52</v>
      </c>
      <c r="H15" s="134" t="str">
        <f>VLOOKUP(B15,ИСХОДНИК!A:P,9,FALSE())</f>
        <v xml:space="preserve"> -50…120</v>
      </c>
      <c r="I15" s="135" t="s">
        <v>285</v>
      </c>
      <c r="J15" s="132" t="str">
        <f>VLOOKUP(B15,ИСХОДНИК!A:P,15,FALSE())</f>
        <v>U6 PL40R</v>
      </c>
      <c r="K15" s="136">
        <f>VLOOKUP(B15,ИСХОДНИК!A:P,13,FALSE())</f>
        <v>800</v>
      </c>
      <c r="L15" s="136">
        <f>VLOOKUP(B15,ИСХОДНИК!A:P,14,FALSE())</f>
        <v>960</v>
      </c>
      <c r="M15" s="137" t="str">
        <f>IF(VLOOKUP(B15,ИСХОДНИК!A:R,18,FALSE())=1,ИСХОДНИК!$T$2,IF(VLOOKUP(B15,ИСХОДНИК!A:R,18,FALSE())=2,ИСХОДНИК!$T$4,IF(VLOOKUP(B15,ИСХОДНИК!A:R,18,FALSE())=3,ИСХОДНИК!$T$5)))</f>
        <v>◑</v>
      </c>
      <c r="O15" s="132">
        <v>5</v>
      </c>
      <c r="P15" s="132">
        <v>50</v>
      </c>
      <c r="Q15" s="268">
        <v>60.3</v>
      </c>
      <c r="R15" s="268">
        <v>2.9</v>
      </c>
      <c r="S15" s="270">
        <v>54.09</v>
      </c>
      <c r="T15" s="270">
        <v>4.5</v>
      </c>
      <c r="U15" s="270">
        <v>15</v>
      </c>
    </row>
    <row r="16" spans="1:21" ht="17.25" customHeight="1">
      <c r="B16" s="129" t="s">
        <v>1276</v>
      </c>
      <c r="C16" s="130" t="str">
        <f>VLOOKUP(B16,ИСХОДНИК!A:P,5,FALSE())</f>
        <v>ICS-R 32 SD</v>
      </c>
      <c r="D16" s="131" t="str">
        <f>VLOOKUP(B16,ИСХОДНИК!A:P,11,FALSE())</f>
        <v xml:space="preserve">Под пайку SD </v>
      </c>
      <c r="E16" s="132">
        <f>VLOOKUP(B16,ИСХОДНИК!A:P,7,FALSE())</f>
        <v>32</v>
      </c>
      <c r="F16" s="133" t="str">
        <f>VLOOKUP(B16,ИСХОДНИК!A:P,10,FALSE())</f>
        <v>R717, R744 и фреоны</v>
      </c>
      <c r="G16" s="133">
        <f>VLOOKUP(B16,ИСХОДНИК!A:P,8,FALSE())</f>
        <v>52</v>
      </c>
      <c r="H16" s="134" t="str">
        <f>VLOOKUP(B16,ИСХОДНИК!A:P,9,FALSE())</f>
        <v xml:space="preserve"> -50…120</v>
      </c>
      <c r="I16" s="135" t="s">
        <v>1434</v>
      </c>
      <c r="J16" s="132" t="str">
        <f>VLOOKUP(B16,ИСХОДНИК!A:P,15,FALSE())</f>
        <v>U6 PL40R</v>
      </c>
      <c r="K16" s="136">
        <f>VLOOKUP(B16,ИСХОДНИК!A:P,13,FALSE())</f>
        <v>800</v>
      </c>
      <c r="L16" s="136">
        <f>VLOOKUP(B16,ИСХОДНИК!A:P,14,FALSE())</f>
        <v>960</v>
      </c>
      <c r="M16" s="328" t="str">
        <f>IF(VLOOKUP(B16,ИСХОДНИК!A:R,18,FALSE())=1,ИСХОДНИК!$T$2,IF(VLOOKUP(B16,ИСХОДНИК!A:R,18,FALSE())=2,ИСХОДНИК!$T$4,IF(VLOOKUP(B16,ИСХОДНИК!A:R,18,FALSE())=3,ИСХОДНИК!$T$5)))</f>
        <v>○</v>
      </c>
      <c r="O16" s="132">
        <v>6</v>
      </c>
      <c r="P16" s="132">
        <v>65</v>
      </c>
      <c r="Q16" s="268">
        <v>76.099999999999994</v>
      </c>
      <c r="R16" s="268">
        <v>2.9</v>
      </c>
      <c r="S16" s="271">
        <v>76.099999999999994</v>
      </c>
      <c r="T16" s="270">
        <v>4</v>
      </c>
      <c r="U16" s="270">
        <v>20</v>
      </c>
    </row>
    <row r="17" spans="2:21" ht="17.25" customHeight="1">
      <c r="B17" s="129" t="s">
        <v>893</v>
      </c>
      <c r="C17" s="130" t="str">
        <f>VLOOKUP(B17,ИСХОДНИК!A:P,5,FALSE())</f>
        <v>ICS-R 40 D</v>
      </c>
      <c r="D17" s="131" t="str">
        <f>VLOOKUP(B17,ИСХОДНИК!A:P,11,FALSE())</f>
        <v>Под сварку встык DIN</v>
      </c>
      <c r="E17" s="132">
        <f>VLOOKUP(B17,ИСХОДНИК!A:P,7,FALSE())</f>
        <v>40</v>
      </c>
      <c r="F17" s="133" t="str">
        <f>VLOOKUP(B17,ИСХОДНИК!A:P,10,FALSE())</f>
        <v>R717, R744 и фреоны</v>
      </c>
      <c r="G17" s="133">
        <f>VLOOKUP(B17,ИСХОДНИК!A:P,8,FALSE())</f>
        <v>52</v>
      </c>
      <c r="H17" s="134" t="str">
        <f>VLOOKUP(B17,ИСХОДНИК!A:P,9,FALSE())</f>
        <v xml:space="preserve"> -50…120</v>
      </c>
      <c r="I17" s="135" t="s">
        <v>285</v>
      </c>
      <c r="J17" s="132" t="str">
        <f>VLOOKUP(B17,ИСХОДНИК!A:P,15,FALSE())</f>
        <v>U6 PL40R</v>
      </c>
      <c r="K17" s="136">
        <f>VLOOKUP(B17,ИСХОДНИК!A:P,13,FALSE())</f>
        <v>950</v>
      </c>
      <c r="L17" s="136">
        <f>VLOOKUP(B17,ИСХОДНИК!A:P,14,FALSE())</f>
        <v>1140</v>
      </c>
      <c r="M17" s="137" t="str">
        <f>IF(VLOOKUP(B17,ИСХОДНИК!A:R,18,FALSE())=1,ИСХОДНИК!$T$2,IF(VLOOKUP(B17,ИСХОДНИК!A:R,18,FALSE())=2,ИСХОДНИК!$T$4,IF(VLOOKUP(B17,ИСХОДНИК!A:R,18,FALSE())=3,ИСХОДНИК!$T$5)))</f>
        <v>◑</v>
      </c>
      <c r="O17" s="132">
        <v>7</v>
      </c>
      <c r="P17" s="132">
        <v>80</v>
      </c>
      <c r="Q17" s="268">
        <v>88.9</v>
      </c>
      <c r="R17" s="305">
        <v>3.2</v>
      </c>
      <c r="S17" s="309"/>
      <c r="T17" s="310"/>
      <c r="U17" s="311"/>
    </row>
    <row r="18" spans="2:21" ht="17.25" customHeight="1">
      <c r="B18" s="129" t="s">
        <v>1277</v>
      </c>
      <c r="C18" s="130" t="str">
        <f>VLOOKUP(B18,ИСХОДНИК!A:P,5,FALSE())</f>
        <v>ICS-R 40 SD</v>
      </c>
      <c r="D18" s="131" t="str">
        <f>VLOOKUP(B18,ИСХОДНИК!A:P,11,FALSE())</f>
        <v xml:space="preserve">Под пайку SD </v>
      </c>
      <c r="E18" s="132">
        <f>VLOOKUP(B18,ИСХОДНИК!A:P,7,FALSE())</f>
        <v>40</v>
      </c>
      <c r="F18" s="133" t="str">
        <f>VLOOKUP(B18,ИСХОДНИК!A:P,10,FALSE())</f>
        <v>R717, R744 и фреоны</v>
      </c>
      <c r="G18" s="133">
        <f>VLOOKUP(B18,ИСХОДНИК!A:P,8,FALSE())</f>
        <v>52</v>
      </c>
      <c r="H18" s="134" t="str">
        <f>VLOOKUP(B18,ИСХОДНИК!A:P,9,FALSE())</f>
        <v xml:space="preserve"> -50…120</v>
      </c>
      <c r="I18" s="135" t="s">
        <v>1434</v>
      </c>
      <c r="J18" s="132" t="str">
        <f>VLOOKUP(B18,ИСХОДНИК!A:P,15,FALSE())</f>
        <v>U6 PL40R</v>
      </c>
      <c r="K18" s="136">
        <f>VLOOKUP(B18,ИСХОДНИК!A:P,13,FALSE())</f>
        <v>950</v>
      </c>
      <c r="L18" s="136">
        <f>VLOOKUP(B18,ИСХОДНИК!A:P,14,FALSE())</f>
        <v>1140</v>
      </c>
      <c r="M18" s="137" t="str">
        <f>IF(VLOOKUP(B18,ИСХОДНИК!A:R,18,FALSE())=1,ИСХОДНИК!$T$2,IF(VLOOKUP(B18,ИСХОДНИК!A:R,18,FALSE())=2,ИСХОДНИК!$T$4,IF(VLOOKUP(B18,ИСХОДНИК!A:R,18,FALSE())=3,ИСХОДНИК!$T$5)))</f>
        <v>◑</v>
      </c>
      <c r="O18" s="132">
        <v>8</v>
      </c>
      <c r="P18" s="132">
        <v>100</v>
      </c>
      <c r="Q18" s="268">
        <v>114.3</v>
      </c>
      <c r="R18" s="305">
        <v>3.6</v>
      </c>
      <c r="S18" s="312"/>
      <c r="T18" s="308"/>
      <c r="U18" s="313"/>
    </row>
    <row r="19" spans="2:21" ht="17.25" customHeight="1">
      <c r="B19" s="129" t="s">
        <v>894</v>
      </c>
      <c r="C19" s="130" t="str">
        <f>VLOOKUP(B19,ИСХОДНИК!A:P,5,FALSE())</f>
        <v>ICS-R 50 D</v>
      </c>
      <c r="D19" s="131" t="str">
        <f>VLOOKUP(B19,ИСХОДНИК!A:P,11,FALSE())</f>
        <v>Под сварку встык DIN</v>
      </c>
      <c r="E19" s="132">
        <f>VLOOKUP(B19,ИСХОДНИК!A:P,7,FALSE())</f>
        <v>50</v>
      </c>
      <c r="F19" s="133" t="str">
        <f>VLOOKUP(B19,ИСХОДНИК!A:P,10,FALSE())</f>
        <v>R717, R744 и фреоны</v>
      </c>
      <c r="G19" s="133">
        <f>VLOOKUP(B19,ИСХОДНИК!A:P,8,FALSE())</f>
        <v>52</v>
      </c>
      <c r="H19" s="134" t="str">
        <f>VLOOKUP(B19,ИСХОДНИК!A:P,9,FALSE())</f>
        <v xml:space="preserve"> -50…120</v>
      </c>
      <c r="I19" s="135" t="s">
        <v>285</v>
      </c>
      <c r="J19" s="132" t="str">
        <f>VLOOKUP(B19,ИСХОДНИК!A:P,15,FALSE())</f>
        <v>U6 PL40R</v>
      </c>
      <c r="K19" s="136">
        <f>VLOOKUP(B19,ИСХОДНИК!A:P,13,FALSE())</f>
        <v>1050</v>
      </c>
      <c r="L19" s="136">
        <f>VLOOKUP(B19,ИСХОДНИК!A:P,14,FALSE())</f>
        <v>1260</v>
      </c>
      <c r="M19" s="137" t="str">
        <f>IF(VLOOKUP(B19,ИСХОДНИК!A:R,18,FALSE())=1,ИСХОДНИК!$T$2,IF(VLOOKUP(B19,ИСХОДНИК!A:R,18,FALSE())=2,ИСХОДНИК!$T$4,IF(VLOOKUP(B19,ИСХОДНИК!A:R,18,FALSE())=3,ИСХОДНИК!$T$5)))</f>
        <v>◑</v>
      </c>
      <c r="O19" s="132">
        <v>9</v>
      </c>
      <c r="P19" s="132">
        <v>125</v>
      </c>
      <c r="Q19" s="268">
        <v>139.69999999999999</v>
      </c>
      <c r="R19" s="305">
        <v>4</v>
      </c>
      <c r="S19" s="312"/>
      <c r="T19" s="308"/>
      <c r="U19" s="313"/>
    </row>
    <row r="20" spans="2:21" ht="17.25" customHeight="1">
      <c r="B20" s="129" t="s">
        <v>1278</v>
      </c>
      <c r="C20" s="130" t="str">
        <f>VLOOKUP(B20,ИСХОДНИК!A:P,5,FALSE())</f>
        <v>ICS-R 50 SD</v>
      </c>
      <c r="D20" s="131" t="str">
        <f>VLOOKUP(B20,ИСХОДНИК!A:P,11,FALSE())</f>
        <v xml:space="preserve">Под пайку SD </v>
      </c>
      <c r="E20" s="132">
        <f>VLOOKUP(B20,ИСХОДНИК!A:P,7,FALSE())</f>
        <v>50</v>
      </c>
      <c r="F20" s="133" t="str">
        <f>VLOOKUP(B20,ИСХОДНИК!A:P,10,FALSE())</f>
        <v>R717, R744 и фреоны</v>
      </c>
      <c r="G20" s="133">
        <f>VLOOKUP(B20,ИСХОДНИК!A:P,8,FALSE())</f>
        <v>52</v>
      </c>
      <c r="H20" s="134" t="str">
        <f>VLOOKUP(B20,ИСХОДНИК!A:P,9,FALSE())</f>
        <v xml:space="preserve"> -50…120</v>
      </c>
      <c r="I20" s="135" t="s">
        <v>1434</v>
      </c>
      <c r="J20" s="132" t="str">
        <f>VLOOKUP(B20,ИСХОДНИК!A:P,15,FALSE())</f>
        <v>U6 PL40R</v>
      </c>
      <c r="K20" s="136">
        <f>VLOOKUP(B20,ИСХОДНИК!A:P,13,FALSE())</f>
        <v>1050</v>
      </c>
      <c r="L20" s="136">
        <f>VLOOKUP(B20,ИСХОДНИК!A:P,14,FALSE())</f>
        <v>1260</v>
      </c>
      <c r="M20" s="137" t="str">
        <f>IF(VLOOKUP(B20,ИСХОДНИК!A:R,18,FALSE())=1,ИСХОДНИК!$T$2,IF(VLOOKUP(B20,ИСХОДНИК!A:R,18,FALSE())=2,ИСХОДНИК!$T$4,IF(VLOOKUP(B20,ИСХОДНИК!A:R,18,FALSE())=3,ИСХОДНИК!$T$5)))</f>
        <v>◑</v>
      </c>
      <c r="O20" s="132">
        <v>10</v>
      </c>
      <c r="P20" s="132">
        <v>150</v>
      </c>
      <c r="Q20" s="268">
        <v>168.3</v>
      </c>
      <c r="R20" s="305">
        <v>4.5</v>
      </c>
      <c r="S20" s="314"/>
      <c r="T20" s="315"/>
      <c r="U20" s="316"/>
    </row>
    <row r="21" spans="2:21" ht="17.25" customHeight="1">
      <c r="B21" s="129" t="s">
        <v>895</v>
      </c>
      <c r="C21" s="130" t="str">
        <f>VLOOKUP(B21,ИСХОДНИК!A:P,5,FALSE())</f>
        <v>ICS-R 65 D</v>
      </c>
      <c r="D21" s="131" t="str">
        <f>VLOOKUP(B21,ИСХОДНИК!A:P,11,FALSE())</f>
        <v>Под сварку встык DIN</v>
      </c>
      <c r="E21" s="132">
        <f>VLOOKUP(B21,ИСХОДНИК!A:P,7,FALSE())</f>
        <v>65</v>
      </c>
      <c r="F21" s="133" t="str">
        <f>VLOOKUP(B21,ИСХОДНИК!A:P,10,FALSE())</f>
        <v>R717, R744 и фреоны</v>
      </c>
      <c r="G21" s="133">
        <f>VLOOKUP(B21,ИСХОДНИК!A:P,8,FALSE())</f>
        <v>52</v>
      </c>
      <c r="H21" s="134" t="str">
        <f>VLOOKUP(B21,ИСХОДНИК!A:P,9,FALSE())</f>
        <v xml:space="preserve"> -50…120</v>
      </c>
      <c r="I21" s="135" t="s">
        <v>285</v>
      </c>
      <c r="J21" s="132" t="str">
        <f>VLOOKUP(B21,ИСХОДНИК!A:P,15,FALSE())</f>
        <v>U6 PL40R</v>
      </c>
      <c r="K21" s="136">
        <f>VLOOKUP(B21,ИСХОДНИК!A:P,13,FALSE())</f>
        <v>1500</v>
      </c>
      <c r="L21" s="136">
        <f>VLOOKUP(B21,ИСХОДНИК!A:P,14,FALSE())</f>
        <v>1800</v>
      </c>
      <c r="M21" s="137" t="str">
        <f>IF(VLOOKUP(B21,ИСХОДНИК!A:R,18,FALSE())=1,ИСХОДНИК!$T$2,IF(VLOOKUP(B21,ИСХОДНИК!A:R,18,FALSE())=2,ИСХОДНИК!$T$4,IF(VLOOKUP(B21,ИСХОДНИК!A:R,18,FALSE())=3,ИСХОДНИК!$T$5)))</f>
        <v>◑</v>
      </c>
    </row>
    <row r="22" spans="2:21" ht="17.25" customHeight="1">
      <c r="B22" s="129" t="s">
        <v>1279</v>
      </c>
      <c r="C22" s="130" t="str">
        <f>VLOOKUP(B22,ИСХОДНИК!A:P,5,FALSE())</f>
        <v>ICS-R 65 SD</v>
      </c>
      <c r="D22" s="131" t="str">
        <f>VLOOKUP(B22,ИСХОДНИК!A:P,11,FALSE())</f>
        <v xml:space="preserve">Под пайку SD </v>
      </c>
      <c r="E22" s="132">
        <f>VLOOKUP(B22,ИСХОДНИК!A:P,7,FALSE())</f>
        <v>65</v>
      </c>
      <c r="F22" s="133" t="str">
        <f>VLOOKUP(B22,ИСХОДНИК!A:P,10,FALSE())</f>
        <v>R717, R744 и фреоны</v>
      </c>
      <c r="G22" s="133">
        <f>VLOOKUP(B22,ИСХОДНИК!A:P,8,FALSE())</f>
        <v>52</v>
      </c>
      <c r="H22" s="134" t="str">
        <f>VLOOKUP(B22,ИСХОДНИК!A:P,9,FALSE())</f>
        <v xml:space="preserve"> -50…120</v>
      </c>
      <c r="I22" s="135" t="s">
        <v>1434</v>
      </c>
      <c r="J22" s="132" t="str">
        <f>VLOOKUP(B22,ИСХОДНИК!A:P,15,FALSE())</f>
        <v>U6 PL40R</v>
      </c>
      <c r="K22" s="136">
        <f>VLOOKUP(B22,ИСХОДНИК!A:P,13,FALSE())</f>
        <v>1500</v>
      </c>
      <c r="L22" s="136">
        <f>VLOOKUP(B22,ИСХОДНИК!A:P,14,FALSE())</f>
        <v>1800</v>
      </c>
      <c r="M22" s="328" t="str">
        <f>IF(VLOOKUP(B22,ИСХОДНИК!A:R,18,FALSE())=1,ИСХОДНИК!$T$2,IF(VLOOKUP(B22,ИСХОДНИК!A:R,18,FALSE())=2,ИСХОДНИК!$T$4,IF(VLOOKUP(B22,ИСХОДНИК!A:R,18,FALSE())=3,ИСХОДНИК!$T$5)))</f>
        <v>○</v>
      </c>
    </row>
    <row r="23" spans="2:21" ht="17.25" customHeight="1">
      <c r="B23" s="129" t="s">
        <v>896</v>
      </c>
      <c r="C23" s="130" t="str">
        <f>VLOOKUP(B23,ИСХОДНИК!A:P,5,FALSE())</f>
        <v>ICS-R 80 D</v>
      </c>
      <c r="D23" s="131" t="str">
        <f>VLOOKUP(B23,ИСХОДНИК!A:P,11,FALSE())</f>
        <v>Под сварку встык DIN</v>
      </c>
      <c r="E23" s="132">
        <f>VLOOKUP(B23,ИСХОДНИК!A:P,7,FALSE())</f>
        <v>80</v>
      </c>
      <c r="F23" s="133" t="str">
        <f>VLOOKUP(B23,ИСХОДНИК!A:P,10,FALSE())</f>
        <v>R717, R744 и фреоны</v>
      </c>
      <c r="G23" s="133">
        <f>VLOOKUP(B23,ИСХОДНИК!A:P,8,FALSE())</f>
        <v>52</v>
      </c>
      <c r="H23" s="134" t="str">
        <f>VLOOKUP(B23,ИСХОДНИК!A:P,9,FALSE())</f>
        <v xml:space="preserve"> -50…120</v>
      </c>
      <c r="I23" s="135" t="s">
        <v>285</v>
      </c>
      <c r="J23" s="132" t="str">
        <f>VLOOKUP(B23,ИСХОДНИК!A:P,15,FALSE())</f>
        <v>U6 PL40R</v>
      </c>
      <c r="K23" s="136">
        <f>VLOOKUP(B23,ИСХОДНИК!A:P,13,FALSE())</f>
        <v>1990</v>
      </c>
      <c r="L23" s="136">
        <f>VLOOKUP(B23,ИСХОДНИК!A:P,14,FALSE())</f>
        <v>2388</v>
      </c>
      <c r="M23" s="137" t="str">
        <f>IF(VLOOKUP(B23,ИСХОДНИК!A:R,18,FALSE())=1,ИСХОДНИК!$T$2,IF(VLOOKUP(B23,ИСХОДНИК!A:R,18,FALSE())=2,ИСХОДНИК!$T$4,IF(VLOOKUP(B23,ИСХОДНИК!A:R,18,FALSE())=3,ИСХОДНИК!$T$5)))</f>
        <v>◑</v>
      </c>
    </row>
    <row r="24" spans="2:21" ht="17.25" customHeight="1">
      <c r="B24" s="129" t="s">
        <v>897</v>
      </c>
      <c r="C24" s="130" t="str">
        <f>VLOOKUP(B24,ИСХОДНИК!A:P,5,FALSE())</f>
        <v>ICS-R 100 D</v>
      </c>
      <c r="D24" s="131" t="str">
        <f>VLOOKUP(B24,ИСХОДНИК!A:P,11,FALSE())</f>
        <v>Под сварку встык DIN</v>
      </c>
      <c r="E24" s="132">
        <f>VLOOKUP(B24,ИСХОДНИК!A:P,7,FALSE())</f>
        <v>100</v>
      </c>
      <c r="F24" s="133" t="str">
        <f>VLOOKUP(B24,ИСХОДНИК!A:P,10,FALSE())</f>
        <v>R717, R744 и фреоны</v>
      </c>
      <c r="G24" s="133">
        <f>VLOOKUP(B24,ИСХОДНИК!A:P,8,FALSE())</f>
        <v>52</v>
      </c>
      <c r="H24" s="134" t="str">
        <f>VLOOKUP(B24,ИСХОДНИК!A:P,9,FALSE())</f>
        <v xml:space="preserve"> -50…120</v>
      </c>
      <c r="I24" s="135" t="s">
        <v>285</v>
      </c>
      <c r="J24" s="132" t="str">
        <f>VLOOKUP(B24,ИСХОДНИК!A:P,15,FALSE())</f>
        <v>U6 PL40R</v>
      </c>
      <c r="K24" s="136">
        <f>VLOOKUP(B24,ИСХОДНИК!A:P,13,FALSE())</f>
        <v>2900</v>
      </c>
      <c r="L24" s="136">
        <f>VLOOKUP(B24,ИСХОДНИК!A:P,14,FALSE())</f>
        <v>3480</v>
      </c>
      <c r="M24" s="137" t="str">
        <f>IF(VLOOKUP(B24,ИСХОДНИК!A:R,18,FALSE())=1,ИСХОДНИК!$T$2,IF(VLOOKUP(B24,ИСХОДНИК!A:R,18,FALSE())=2,ИСХОДНИК!$T$4,IF(VLOOKUP(B24,ИСХОДНИК!A:R,18,FALSE())=3,ИСХОДНИК!$T$5)))</f>
        <v>◑</v>
      </c>
    </row>
    <row r="25" spans="2:21" ht="17.25" customHeight="1">
      <c r="B25" s="129" t="s">
        <v>994</v>
      </c>
      <c r="C25" s="130" t="str">
        <f>VLOOKUP(B25,ИСХОДНИК!A:P,5,FALSE())</f>
        <v>ICS-R 125 D</v>
      </c>
      <c r="D25" s="131" t="str">
        <f>VLOOKUP(B25,ИСХОДНИК!A:P,11,FALSE())</f>
        <v>Под сварку встык DIN</v>
      </c>
      <c r="E25" s="132">
        <f>VLOOKUP(B25,ИСХОДНИК!A:P,7,FALSE())</f>
        <v>125</v>
      </c>
      <c r="F25" s="133" t="str">
        <f>VLOOKUP(B25,ИСХОДНИК!A:P,10,FALSE())</f>
        <v>R717, R744 и фреоны</v>
      </c>
      <c r="G25" s="133">
        <f>VLOOKUP(B25,ИСХОДНИК!A:P,8,FALSE())</f>
        <v>52</v>
      </c>
      <c r="H25" s="134" t="str">
        <f>VLOOKUP(B25,ИСХОДНИК!A:P,9,FALSE())</f>
        <v xml:space="preserve"> -50…120</v>
      </c>
      <c r="I25" s="135" t="s">
        <v>285</v>
      </c>
      <c r="J25" s="132" t="str">
        <f>VLOOKUP(B25,ИСХОДНИК!A:P,15,FALSE())</f>
        <v>PR PL40R-Project</v>
      </c>
      <c r="K25" s="136">
        <f>VLOOKUP(B25,ИСХОДНИК!A:P,13,FALSE())</f>
        <v>4050</v>
      </c>
      <c r="L25" s="136">
        <f>VLOOKUP(B25,ИСХОДНИК!A:P,14,FALSE())</f>
        <v>4860</v>
      </c>
      <c r="M25" s="328" t="str">
        <f>IF(VLOOKUP(B25,ИСХОДНИК!A:R,18,FALSE())=1,ИСХОДНИК!$T$2,IF(VLOOKUP(B25,ИСХОДНИК!A:R,18,FALSE())=2,ИСХОДНИК!$T$4,IF(VLOOKUP(B25,ИСХОДНИК!A:R,18,FALSE())=3,ИСХОДНИК!$T$5)))</f>
        <v>○</v>
      </c>
    </row>
    <row r="26" spans="2:21" ht="17.25" customHeight="1">
      <c r="B26" s="129" t="s">
        <v>995</v>
      </c>
      <c r="C26" s="130" t="str">
        <f>VLOOKUP(B26,ИСХОДНИК!A:P,5,FALSE())</f>
        <v>ICS-R 150 D</v>
      </c>
      <c r="D26" s="131" t="str">
        <f>VLOOKUP(B26,ИСХОДНИК!A:P,11,FALSE())</f>
        <v>Под сварку встык DIN</v>
      </c>
      <c r="E26" s="132">
        <f>VLOOKUP(B26,ИСХОДНИК!A:P,7,FALSE())</f>
        <v>150</v>
      </c>
      <c r="F26" s="133" t="str">
        <f>VLOOKUP(B26,ИСХОДНИК!A:P,10,FALSE())</f>
        <v>R717, R744 и фреоны</v>
      </c>
      <c r="G26" s="133">
        <f>VLOOKUP(B26,ИСХОДНИК!A:P,8,FALSE())</f>
        <v>52</v>
      </c>
      <c r="H26" s="134" t="str">
        <f>VLOOKUP(B26,ИСХОДНИК!A:P,9,FALSE())</f>
        <v xml:space="preserve"> -50…120</v>
      </c>
      <c r="I26" s="135" t="s">
        <v>285</v>
      </c>
      <c r="J26" s="132" t="str">
        <f>VLOOKUP(B26,ИСХОДНИК!A:P,15,FALSE())</f>
        <v>PR PL40R-Project</v>
      </c>
      <c r="K26" s="136">
        <f>VLOOKUP(B26,ИСХОДНИК!A:P,13,FALSE())</f>
        <v>6500</v>
      </c>
      <c r="L26" s="136">
        <f>VLOOKUP(B26,ИСХОДНИК!A:P,14,FALSE())</f>
        <v>7800</v>
      </c>
      <c r="M26" s="328" t="str">
        <f>IF(VLOOKUP(B26,ИСХОДНИК!A:R,18,FALSE())=1,ИСХОДНИК!$T$2,IF(VLOOKUP(B26,ИСХОДНИК!A:R,18,FALSE())=2,ИСХОДНИК!$T$4,IF(VLOOKUP(B26,ИСХОДНИК!A:R,18,FALSE())=3,ИСХОДНИК!$T$5)))</f>
        <v>○</v>
      </c>
    </row>
    <row r="27" spans="2:21" ht="15" customHeight="1">
      <c r="B27" s="139"/>
      <c r="C27" s="140"/>
      <c r="D27" s="141"/>
      <c r="E27" s="142"/>
      <c r="F27" s="143"/>
      <c r="G27" s="143"/>
      <c r="H27" s="143"/>
      <c r="I27" s="144"/>
      <c r="J27" s="142"/>
      <c r="K27" s="145"/>
      <c r="L27" s="145"/>
      <c r="M27" s="146"/>
    </row>
    <row r="28" spans="2:21" ht="16.5" customHeight="1">
      <c r="B28" s="452" t="s">
        <v>762</v>
      </c>
      <c r="C28" s="452"/>
      <c r="D28" s="452"/>
      <c r="E28" s="452"/>
      <c r="F28" s="452"/>
      <c r="G28" s="452"/>
      <c r="H28" s="452"/>
      <c r="I28" s="452"/>
      <c r="J28" s="452"/>
      <c r="K28" s="452"/>
      <c r="L28" s="452"/>
      <c r="M28" s="452"/>
    </row>
    <row r="29" spans="2:21" ht="36.75" customHeight="1">
      <c r="B29" s="488" t="s">
        <v>1552</v>
      </c>
      <c r="C29" s="486"/>
      <c r="D29" s="485" t="s">
        <v>1554</v>
      </c>
      <c r="E29" s="486"/>
      <c r="F29" s="487"/>
      <c r="G29" s="482" t="s">
        <v>1555</v>
      </c>
      <c r="H29" s="483"/>
      <c r="I29" s="483"/>
      <c r="J29" s="484"/>
      <c r="K29" s="482" t="s">
        <v>1556</v>
      </c>
      <c r="L29" s="483"/>
      <c r="M29" s="484"/>
    </row>
    <row r="30" spans="2:21" ht="63" customHeight="1">
      <c r="B30" s="494"/>
      <c r="C30" s="495"/>
      <c r="D30" s="502"/>
      <c r="E30" s="503"/>
      <c r="F30" s="504"/>
      <c r="G30" s="502"/>
      <c r="H30" s="503"/>
      <c r="I30" s="503"/>
      <c r="J30" s="504"/>
      <c r="K30" s="496"/>
      <c r="L30" s="497"/>
      <c r="M30" s="498"/>
    </row>
    <row r="31" spans="2:21" ht="25.5" customHeight="1">
      <c r="B31" s="488" t="s">
        <v>1553</v>
      </c>
      <c r="C31" s="486"/>
      <c r="D31" s="502"/>
      <c r="E31" s="503"/>
      <c r="F31" s="504"/>
      <c r="G31" s="502"/>
      <c r="H31" s="503"/>
      <c r="I31" s="503"/>
      <c r="J31" s="504"/>
      <c r="K31" s="496"/>
      <c r="L31" s="497"/>
      <c r="M31" s="498"/>
    </row>
    <row r="32" spans="2:21" ht="132" customHeight="1">
      <c r="B32" s="494"/>
      <c r="C32" s="495"/>
      <c r="D32" s="505"/>
      <c r="E32" s="506"/>
      <c r="F32" s="507"/>
      <c r="G32" s="505"/>
      <c r="H32" s="506"/>
      <c r="I32" s="506"/>
      <c r="J32" s="507"/>
      <c r="K32" s="499"/>
      <c r="L32" s="500"/>
      <c r="M32" s="501"/>
    </row>
    <row r="33" spans="2:13" ht="40.5">
      <c r="B33" s="344" t="s">
        <v>10</v>
      </c>
      <c r="C33" s="422" t="s">
        <v>356</v>
      </c>
      <c r="D33" s="423"/>
      <c r="E33" s="423"/>
      <c r="F33" s="423"/>
      <c r="G33" s="423"/>
      <c r="H33" s="296" t="s">
        <v>761</v>
      </c>
      <c r="I33" s="345"/>
      <c r="J33" s="344" t="s">
        <v>18</v>
      </c>
      <c r="K33" s="401" t="s">
        <v>19</v>
      </c>
      <c r="L33" s="401" t="s">
        <v>20</v>
      </c>
      <c r="M33" s="321" t="s">
        <v>21</v>
      </c>
    </row>
    <row r="34" spans="2:13" ht="18" customHeight="1">
      <c r="B34" s="129" t="s">
        <v>1531</v>
      </c>
      <c r="C34" s="478" t="str">
        <f>VLOOKUP(B34,ИСХОДНИК!A:P,2,FALSE())</f>
        <v>Заглушка типа "А" с прокладками для клапанов ICS-R/ PM</v>
      </c>
      <c r="D34" s="479"/>
      <c r="E34" s="479"/>
      <c r="F34" s="479"/>
      <c r="G34" s="479"/>
      <c r="H34" s="132" t="s">
        <v>1682</v>
      </c>
      <c r="I34" s="151"/>
      <c r="J34" s="248" t="str">
        <f>VLOOKUP(B34,ИСХОДНИК!A:P,15,FALSE())</f>
        <v>U6 PL40R</v>
      </c>
      <c r="K34" s="136">
        <f>VLOOKUP(B34,ИСХОДНИК!A:P,13,FALSE())</f>
        <v>15</v>
      </c>
      <c r="L34" s="136">
        <f>VLOOKUP(B34,ИСХОДНИК!A:P,14,FALSE())</f>
        <v>18</v>
      </c>
      <c r="M34" s="137" t="str">
        <f>IF(VLOOKUP(B34,ИСХОДНИК!A:R,18,FALSE())=1,ИСХОДНИК!$T$2,IF(VLOOKUP(B34,ИСХОДНИК!A:R,18,FALSE())=2,ИСХОДНИК!$T$4,IF(VLOOKUP(B34,ИСХОДНИК!A:R,18,FALSE())=3,ИСХОДНИК!$T$5)))</f>
        <v>◑</v>
      </c>
    </row>
    <row r="35" spans="2:13" ht="18" customHeight="1">
      <c r="B35" s="238" t="s">
        <v>1532</v>
      </c>
      <c r="C35" s="478" t="str">
        <f>VLOOKUP(B35,ИСХОДНИК!A:P,2,FALSE())</f>
        <v>Заглушка типа "B" с прокладками для клапанов ICS-R/ PM</v>
      </c>
      <c r="D35" s="479"/>
      <c r="E35" s="479"/>
      <c r="F35" s="479"/>
      <c r="G35" s="479"/>
      <c r="H35" s="132" t="s">
        <v>1683</v>
      </c>
      <c r="I35" s="251"/>
      <c r="J35" s="249" t="str">
        <f>VLOOKUP(B35,ИСХОДНИК!A:P,15,FALSE())</f>
        <v>U6 PL40R</v>
      </c>
      <c r="K35" s="252">
        <f>VLOOKUP(B35,ИСХОДНИК!A:P,13,FALSE())</f>
        <v>35</v>
      </c>
      <c r="L35" s="252">
        <f>VLOOKUP(B35,ИСХОДНИК!A:P,14,FALSE())</f>
        <v>42</v>
      </c>
      <c r="M35" s="334" t="str">
        <f>IF(VLOOKUP(B35,ИСХОДНИК!A:R,18,FALSE())=1,ИСХОДНИК!$T$2,IF(VLOOKUP(B35,ИСХОДНИК!A:R,18,FALSE())=2,ИСХОДНИК!$T$4,IF(VLOOKUP(B35,ИСХОДНИК!A:R,18,FALSE())=3,ИСХОДНИК!$T$5)))</f>
        <v>◑</v>
      </c>
    </row>
    <row r="36" spans="2:13">
      <c r="B36" s="254"/>
      <c r="C36" s="255"/>
      <c r="D36" s="255"/>
      <c r="E36" s="255"/>
      <c r="F36" s="255"/>
      <c r="G36" s="255"/>
      <c r="H36" s="255"/>
      <c r="I36" s="255"/>
      <c r="J36" s="254"/>
      <c r="K36" s="255"/>
      <c r="L36" s="255"/>
      <c r="M36" s="148"/>
    </row>
    <row r="37" spans="2:13" ht="15.75" customHeight="1">
      <c r="B37" s="169" t="s">
        <v>1533</v>
      </c>
      <c r="C37" s="478" t="str">
        <f>VLOOKUP(B37,ИСХОДНИК!A:P,2,FALSE())</f>
        <v>Ревизионный комплект прокладочных уплотнений для клапанов ICS-R 20-25</v>
      </c>
      <c r="D37" s="479"/>
      <c r="E37" s="479"/>
      <c r="F37" s="479"/>
      <c r="G37" s="479"/>
      <c r="H37" s="132" t="s">
        <v>1676</v>
      </c>
      <c r="I37" s="215"/>
      <c r="J37" s="250" t="str">
        <f>VLOOKUP(B37,ИСХОДНИК!A:P,15,FALSE())</f>
        <v>U6 PL40R</v>
      </c>
      <c r="K37" s="170">
        <f>VLOOKUP(B37,ИСХОДНИК!A:P,13,FALSE())</f>
        <v>35</v>
      </c>
      <c r="L37" s="170">
        <f>VLOOKUP(B37,ИСХОДНИК!A:P,14,FALSE())</f>
        <v>42</v>
      </c>
      <c r="M37" s="163" t="str">
        <f>IF(VLOOKUP(B37,ИСХОДНИК!A:R,18,FALSE())=1,ИСХОДНИК!$T$2,IF(VLOOKUP(B37,ИСХОДНИК!A:R,18,FALSE())=2,ИСХОДНИК!$T$4,IF(VLOOKUP(B37,ИСХОДНИК!A:R,18,FALSE())=3,ИСХОДНИК!$T$5)))</f>
        <v>◑</v>
      </c>
    </row>
    <row r="38" spans="2:13" ht="15.75" customHeight="1">
      <c r="B38" s="129" t="s">
        <v>1534</v>
      </c>
      <c r="C38" s="478" t="str">
        <f>VLOOKUP(B38,ИСХОДНИК!A:P,2,FALSE())</f>
        <v>Ревизионный комплект прокладочных уплотнений для клапанов ICS-R 32-40</v>
      </c>
      <c r="D38" s="479"/>
      <c r="E38" s="479"/>
      <c r="F38" s="479"/>
      <c r="G38" s="479"/>
      <c r="H38" s="132" t="s">
        <v>1676</v>
      </c>
      <c r="I38" s="366"/>
      <c r="J38" s="248" t="str">
        <f>VLOOKUP(B38,ИСХОДНИК!A:P,15,FALSE())</f>
        <v>U6 PL40R</v>
      </c>
      <c r="K38" s="136">
        <f>VLOOKUP(B38,ИСХОДНИК!A:P,13,FALSE())</f>
        <v>65</v>
      </c>
      <c r="L38" s="136">
        <f>VLOOKUP(B38,ИСХОДНИК!A:P,14,FALSE())</f>
        <v>78</v>
      </c>
      <c r="M38" s="137" t="str">
        <f>IF(VLOOKUP(B38,ИСХОДНИК!A:R,18,FALSE())=1,ИСХОДНИК!$T$2,IF(VLOOKUP(B38,ИСХОДНИК!A:R,18,FALSE())=2,ИСХОДНИК!$T$4,IF(VLOOKUP(B38,ИСХОДНИК!A:R,18,FALSE())=3,ИСХОДНИК!$T$5)))</f>
        <v>◑</v>
      </c>
    </row>
    <row r="39" spans="2:13" ht="15.75" customHeight="1">
      <c r="B39" s="129" t="s">
        <v>1535</v>
      </c>
      <c r="C39" s="478" t="str">
        <f>VLOOKUP(B39,ИСХОДНИК!A:P,2,FALSE())</f>
        <v>Ревизионный комплект прокладочных уплотнений для клапанов ICS-R 50</v>
      </c>
      <c r="D39" s="479"/>
      <c r="E39" s="479"/>
      <c r="F39" s="479"/>
      <c r="G39" s="479"/>
      <c r="H39" s="132" t="s">
        <v>1676</v>
      </c>
      <c r="I39" s="366"/>
      <c r="J39" s="248" t="str">
        <f>VLOOKUP(B39,ИСХОДНИК!A:P,15,FALSE())</f>
        <v>U6 PL40R</v>
      </c>
      <c r="K39" s="136">
        <f>VLOOKUP(B39,ИСХОДНИК!A:P,13,FALSE())</f>
        <v>75</v>
      </c>
      <c r="L39" s="136">
        <f>VLOOKUP(B39,ИСХОДНИК!A:P,14,FALSE())</f>
        <v>90</v>
      </c>
      <c r="M39" s="137" t="str">
        <f>IF(VLOOKUP(B39,ИСХОДНИК!A:R,18,FALSE())=1,ИСХОДНИК!$T$2,IF(VLOOKUP(B39,ИСХОДНИК!A:R,18,FALSE())=2,ИСХОДНИК!$T$4,IF(VLOOKUP(B39,ИСХОДНИК!A:R,18,FALSE())=3,ИСХОДНИК!$T$5)))</f>
        <v>◑</v>
      </c>
    </row>
    <row r="40" spans="2:13" ht="15.75" customHeight="1">
      <c r="B40" s="129" t="s">
        <v>1536</v>
      </c>
      <c r="C40" s="478" t="str">
        <f>VLOOKUP(B40,ИСХОДНИК!A:P,2,FALSE())</f>
        <v>Ревизионный комплект прокладочных уплотнений для клапанов ICS-R 65-80</v>
      </c>
      <c r="D40" s="479"/>
      <c r="E40" s="479"/>
      <c r="F40" s="479"/>
      <c r="G40" s="479"/>
      <c r="H40" s="132" t="s">
        <v>1676</v>
      </c>
      <c r="I40" s="366"/>
      <c r="J40" s="248" t="str">
        <f>VLOOKUP(B40,ИСХОДНИК!A:P,15,FALSE())</f>
        <v>U6 PL40R</v>
      </c>
      <c r="K40" s="136">
        <f>VLOOKUP(B40,ИСХОДНИК!A:P,13,FALSE())</f>
        <v>85</v>
      </c>
      <c r="L40" s="136">
        <f>VLOOKUP(B40,ИСХОДНИК!A:P,14,FALSE())</f>
        <v>102</v>
      </c>
      <c r="M40" s="137" t="str">
        <f>IF(VLOOKUP(B40,ИСХОДНИК!A:R,18,FALSE())=1,ИСХОДНИК!$T$2,IF(VLOOKUP(B40,ИСХОДНИК!A:R,18,FALSE())=2,ИСХОДНИК!$T$4,IF(VLOOKUP(B40,ИСХОДНИК!A:R,18,FALSE())=3,ИСХОДНИК!$T$5)))</f>
        <v>◑</v>
      </c>
    </row>
    <row r="41" spans="2:13" ht="15.75" customHeight="1">
      <c r="B41" s="129" t="s">
        <v>1537</v>
      </c>
      <c r="C41" s="478" t="str">
        <f>VLOOKUP(B41,ИСХОДНИК!A:P,2,FALSE())</f>
        <v>Ревизионный комплект прокладочных уплотнений для клапанов ICS-R 100</v>
      </c>
      <c r="D41" s="479"/>
      <c r="E41" s="479"/>
      <c r="F41" s="479"/>
      <c r="G41" s="479"/>
      <c r="H41" s="132" t="s">
        <v>1676</v>
      </c>
      <c r="I41" s="366"/>
      <c r="J41" s="248" t="str">
        <f>VLOOKUP(B41,ИСХОДНИК!A:P,15,FALSE())</f>
        <v>U6 PL40R</v>
      </c>
      <c r="K41" s="136">
        <f>VLOOKUP(B41,ИСХОДНИК!A:P,13,FALSE())</f>
        <v>155</v>
      </c>
      <c r="L41" s="136">
        <f>VLOOKUP(B41,ИСХОДНИК!A:P,14,FALSE())</f>
        <v>186</v>
      </c>
      <c r="M41" s="137" t="str">
        <f>IF(VLOOKUP(B41,ИСХОДНИК!A:R,18,FALSE())=1,ИСХОДНИК!$T$2,IF(VLOOKUP(B41,ИСХОДНИК!A:R,18,FALSE())=2,ИСХОДНИК!$T$4,IF(VLOOKUP(B41,ИСХОДНИК!A:R,18,FALSE())=3,ИСХОДНИК!$T$5)))</f>
        <v>◑</v>
      </c>
    </row>
    <row r="42" spans="2:13" ht="15.75" customHeight="1">
      <c r="B42" s="129" t="s">
        <v>1538</v>
      </c>
      <c r="C42" s="478" t="str">
        <f>VLOOKUP(B42,ИСХОДНИК!A:P,2,FALSE())</f>
        <v>Ревизионный комплект прокладочных уплотнений для клапанов ICS-R 125</v>
      </c>
      <c r="D42" s="479"/>
      <c r="E42" s="479"/>
      <c r="F42" s="479"/>
      <c r="G42" s="479"/>
      <c r="H42" s="132" t="s">
        <v>1676</v>
      </c>
      <c r="I42" s="366"/>
      <c r="J42" s="248" t="str">
        <f>VLOOKUP(B42,ИСХОДНИК!A:P,15,FALSE())</f>
        <v>U6 PL40R</v>
      </c>
      <c r="K42" s="136">
        <f>VLOOKUP(B42,ИСХОДНИК!A:P,13,FALSE())</f>
        <v>175</v>
      </c>
      <c r="L42" s="136">
        <f>VLOOKUP(B42,ИСХОДНИК!A:P,14,FALSE())</f>
        <v>210</v>
      </c>
      <c r="M42" s="137" t="str">
        <f>IF(VLOOKUP(B42,ИСХОДНИК!A:R,18,FALSE())=1,ИСХОДНИК!$T$2,IF(VLOOKUP(B42,ИСХОДНИК!A:R,18,FALSE())=2,ИСХОДНИК!$T$4,IF(VLOOKUP(B42,ИСХОДНИК!A:R,18,FALSE())=3,ИСХОДНИК!$T$5)))</f>
        <v>◑</v>
      </c>
    </row>
    <row r="43" spans="2:13" ht="15.75" customHeight="1">
      <c r="B43" s="238" t="s">
        <v>1539</v>
      </c>
      <c r="C43" s="478" t="str">
        <f>VLOOKUP(B43,ИСХОДНИК!A:P,2,FALSE())</f>
        <v>Ревизионный комплект прокладочных уплотнений для клапанов ICS-R 150</v>
      </c>
      <c r="D43" s="479"/>
      <c r="E43" s="479"/>
      <c r="F43" s="479"/>
      <c r="G43" s="479"/>
      <c r="H43" s="132" t="s">
        <v>1676</v>
      </c>
      <c r="I43" s="227"/>
      <c r="J43" s="249" t="str">
        <f>VLOOKUP(B43,ИСХОДНИК!A:P,15,FALSE())</f>
        <v>U6 PL40R</v>
      </c>
      <c r="K43" s="252">
        <f>VLOOKUP(B43,ИСХОДНИК!A:P,13,FALSE())</f>
        <v>205</v>
      </c>
      <c r="L43" s="252">
        <f>VLOOKUP(B43,ИСХОДНИК!A:P,14,FALSE())</f>
        <v>246</v>
      </c>
      <c r="M43" s="334" t="str">
        <f>IF(VLOOKUP(B43,ИСХОДНИК!A:R,18,FALSE())=1,ИСХОДНИК!$T$2,IF(VLOOKUP(B43,ИСХОДНИК!A:R,18,FALSE())=2,ИСХОДНИК!$T$4,IF(VLOOKUP(B43,ИСХОДНИК!A:R,18,FALSE())=3,ИСХОДНИК!$T$5)))</f>
        <v>◑</v>
      </c>
    </row>
    <row r="44" spans="2:13" ht="11.25" customHeight="1">
      <c r="B44" s="254"/>
      <c r="C44" s="255"/>
      <c r="D44" s="255"/>
      <c r="E44" s="255"/>
      <c r="F44" s="255"/>
      <c r="G44" s="255"/>
      <c r="H44" s="151"/>
      <c r="I44" s="255"/>
      <c r="J44" s="254"/>
      <c r="K44" s="149"/>
      <c r="L44" s="149"/>
      <c r="M44" s="148"/>
    </row>
    <row r="45" spans="2:13" ht="17.25" customHeight="1">
      <c r="B45" s="169" t="s">
        <v>1540</v>
      </c>
      <c r="C45" s="478" t="str">
        <f>VLOOKUP(B45,ИСХОДНИК!A:P,2,FALSE())</f>
        <v>Функциональный модуль для клапана ICS-R 20-25</v>
      </c>
      <c r="D45" s="479"/>
      <c r="E45" s="479"/>
      <c r="F45" s="479"/>
      <c r="G45" s="480"/>
      <c r="H45" s="132" t="s">
        <v>1677</v>
      </c>
      <c r="I45" s="253"/>
      <c r="J45" s="250" t="str">
        <f>VLOOKUP(B45,ИСХОДНИК!A:P,15,FALSE())</f>
        <v>U6 PL40R</v>
      </c>
      <c r="K45" s="170">
        <f>VLOOKUP(B45,ИСХОДНИК!A:P,13,FALSE())</f>
        <v>290</v>
      </c>
      <c r="L45" s="170">
        <f>VLOOKUP(B45,ИСХОДНИК!A:P,14,FALSE())</f>
        <v>348</v>
      </c>
      <c r="M45" s="221" t="str">
        <f>IF(VLOOKUP(B45,ИСХОДНИК!A:R,18,FALSE())=1,ИСХОДНИК!$T$2,IF(VLOOKUP(B45,ИСХОДНИК!A:R,18,FALSE())=2,ИСХОДНИК!$T$4,IF(VLOOKUP(B45,ИСХОДНИК!A:R,18,FALSE())=3,ИСХОДНИК!$T$5)))</f>
        <v>○</v>
      </c>
    </row>
    <row r="46" spans="2:13" ht="17.25" customHeight="1">
      <c r="B46" s="129" t="s">
        <v>1541</v>
      </c>
      <c r="C46" s="478" t="str">
        <f>VLOOKUP(B46,ИСХОДНИК!A:P,2,FALSE())</f>
        <v xml:space="preserve">Функциональный модуль для клапана ICS-R 32-40 </v>
      </c>
      <c r="D46" s="479"/>
      <c r="E46" s="479"/>
      <c r="F46" s="479"/>
      <c r="G46" s="480"/>
      <c r="H46" s="132" t="s">
        <v>1677</v>
      </c>
      <c r="I46" s="151"/>
      <c r="J46" s="248" t="str">
        <f>VLOOKUP(B46,ИСХОДНИК!A:P,15,FALSE())</f>
        <v>U6 PL40R</v>
      </c>
      <c r="K46" s="136">
        <f>VLOOKUP(B46,ИСХОДНИК!A:P,13,FALSE())</f>
        <v>450</v>
      </c>
      <c r="L46" s="136">
        <f>VLOOKUP(B46,ИСХОДНИК!A:P,14,FALSE())</f>
        <v>540</v>
      </c>
      <c r="M46" s="332" t="str">
        <f>IF(VLOOKUP(B46,ИСХОДНИК!A:R,18,FALSE())=1,ИСХОДНИК!$T$2,IF(VLOOKUP(B46,ИСХОДНИК!A:R,18,FALSE())=2,ИСХОДНИК!$T$4,IF(VLOOKUP(B46,ИСХОДНИК!A:R,18,FALSE())=3,ИСХОДНИК!$T$5)))</f>
        <v>○</v>
      </c>
    </row>
    <row r="47" spans="2:13" ht="17.25" customHeight="1">
      <c r="B47" s="129" t="s">
        <v>1542</v>
      </c>
      <c r="C47" s="478" t="str">
        <f>VLOOKUP(B47,ИСХОДНИК!A:P,2,FALSE())</f>
        <v xml:space="preserve">Функциональный модуль для клапана ICS-R 50 </v>
      </c>
      <c r="D47" s="479"/>
      <c r="E47" s="479"/>
      <c r="F47" s="479"/>
      <c r="G47" s="480"/>
      <c r="H47" s="132" t="s">
        <v>1677</v>
      </c>
      <c r="I47" s="151"/>
      <c r="J47" s="248" t="str">
        <f>VLOOKUP(B47,ИСХОДНИК!A:P,15,FALSE())</f>
        <v>U6 PL40R</v>
      </c>
      <c r="K47" s="136">
        <f>VLOOKUP(B47,ИСХОДНИК!A:P,13,FALSE())</f>
        <v>600</v>
      </c>
      <c r="L47" s="136">
        <f>VLOOKUP(B47,ИСХОДНИК!A:P,14,FALSE())</f>
        <v>720</v>
      </c>
      <c r="M47" s="332" t="str">
        <f>IF(VLOOKUP(B47,ИСХОДНИК!A:R,18,FALSE())=1,ИСХОДНИК!$T$2,IF(VLOOKUP(B47,ИСХОДНИК!A:R,18,FALSE())=2,ИСХОДНИК!$T$4,IF(VLOOKUP(B47,ИСХОДНИК!A:R,18,FALSE())=3,ИСХОДНИК!$T$5)))</f>
        <v>○</v>
      </c>
    </row>
    <row r="48" spans="2:13" ht="17.25" customHeight="1">
      <c r="B48" s="129" t="s">
        <v>1543</v>
      </c>
      <c r="C48" s="478" t="str">
        <f>VLOOKUP(B48,ИСХОДНИК!A:P,2,FALSE())</f>
        <v xml:space="preserve">Функциональный модуль для клапана ICS-R 65-80 </v>
      </c>
      <c r="D48" s="479"/>
      <c r="E48" s="479"/>
      <c r="F48" s="479"/>
      <c r="G48" s="480"/>
      <c r="H48" s="132" t="s">
        <v>1677</v>
      </c>
      <c r="I48" s="151"/>
      <c r="J48" s="248" t="str">
        <f>VLOOKUP(B48,ИСХОДНИК!A:P,15,FALSE())</f>
        <v>U6 PL40R</v>
      </c>
      <c r="K48" s="136">
        <f>VLOOKUP(B48,ИСХОДНИК!A:P,13,FALSE())</f>
        <v>900</v>
      </c>
      <c r="L48" s="136">
        <f>VLOOKUP(B48,ИСХОДНИК!A:P,14,FALSE())</f>
        <v>1080</v>
      </c>
      <c r="M48" s="332" t="str">
        <f>IF(VLOOKUP(B48,ИСХОДНИК!A:R,18,FALSE())=1,ИСХОДНИК!$T$2,IF(VLOOKUP(B48,ИСХОДНИК!A:R,18,FALSE())=2,ИСХОДНИК!$T$4,IF(VLOOKUP(B48,ИСХОДНИК!A:R,18,FALSE())=3,ИСХОДНИК!$T$5)))</f>
        <v>○</v>
      </c>
    </row>
    <row r="49" spans="2:13" ht="17.25" customHeight="1">
      <c r="B49" s="129" t="s">
        <v>1544</v>
      </c>
      <c r="C49" s="478" t="str">
        <f>VLOOKUP(B49,ИСХОДНИК!A:P,2,FALSE())</f>
        <v>Функциональный модуль для клапана ICS-R 100</v>
      </c>
      <c r="D49" s="479"/>
      <c r="E49" s="479"/>
      <c r="F49" s="479"/>
      <c r="G49" s="480"/>
      <c r="H49" s="132" t="s">
        <v>1677</v>
      </c>
      <c r="I49" s="151"/>
      <c r="J49" s="248" t="str">
        <f>VLOOKUP(B49,ИСХОДНИК!A:P,15,FALSE())</f>
        <v>U6 PL40R</v>
      </c>
      <c r="K49" s="136">
        <f>VLOOKUP(B49,ИСХОДНИК!A:P,13,FALSE())</f>
        <v>1500</v>
      </c>
      <c r="L49" s="136">
        <f>VLOOKUP(B49,ИСХОДНИК!A:P,14,FALSE())</f>
        <v>1800</v>
      </c>
      <c r="M49" s="332" t="str">
        <f>IF(VLOOKUP(B49,ИСХОДНИК!A:R,18,FALSE())=1,ИСХОДНИК!$T$2,IF(VLOOKUP(B49,ИСХОДНИК!A:R,18,FALSE())=2,ИСХОДНИК!$T$4,IF(VLOOKUP(B49,ИСХОДНИК!A:R,18,FALSE())=3,ИСХОДНИК!$T$5)))</f>
        <v>○</v>
      </c>
    </row>
    <row r="50" spans="2:13" ht="17.25" customHeight="1">
      <c r="B50" s="129" t="s">
        <v>1545</v>
      </c>
      <c r="C50" s="478" t="str">
        <f>VLOOKUP(B50,ИСХОДНИК!A:P,2,FALSE())</f>
        <v xml:space="preserve">Функциональный модуль для клапана ICS-R 125 </v>
      </c>
      <c r="D50" s="479"/>
      <c r="E50" s="479"/>
      <c r="F50" s="479"/>
      <c r="G50" s="480"/>
      <c r="H50" s="132" t="s">
        <v>1677</v>
      </c>
      <c r="I50" s="151"/>
      <c r="J50" s="248" t="str">
        <f>VLOOKUP(B50,ИСХОДНИК!A:P,15,FALSE())</f>
        <v>U6 PL40R</v>
      </c>
      <c r="K50" s="136">
        <f>VLOOKUP(B50,ИСХОДНИК!A:P,13,FALSE())</f>
        <v>1900</v>
      </c>
      <c r="L50" s="136">
        <f>VLOOKUP(B50,ИСХОДНИК!A:P,14,FALSE())</f>
        <v>2280</v>
      </c>
      <c r="M50" s="332" t="str">
        <f>IF(VLOOKUP(B50,ИСХОДНИК!A:R,18,FALSE())=1,ИСХОДНИК!$T$2,IF(VLOOKUP(B50,ИСХОДНИК!A:R,18,FALSE())=2,ИСХОДНИК!$T$4,IF(VLOOKUP(B50,ИСХОДНИК!A:R,18,FALSE())=3,ИСХОДНИК!$T$5)))</f>
        <v>○</v>
      </c>
    </row>
    <row r="51" spans="2:13" ht="17.25" customHeight="1">
      <c r="B51" s="238" t="s">
        <v>1546</v>
      </c>
      <c r="C51" s="478" t="str">
        <f>VLOOKUP(B51,ИСХОДНИК!A:P,2,FALSE())</f>
        <v xml:space="preserve">Функциональный модуль для клапана ICS-R 150 </v>
      </c>
      <c r="D51" s="479"/>
      <c r="E51" s="479"/>
      <c r="F51" s="479"/>
      <c r="G51" s="480"/>
      <c r="H51" s="132" t="s">
        <v>1677</v>
      </c>
      <c r="I51" s="251"/>
      <c r="J51" s="249" t="str">
        <f>VLOOKUP(B51,ИСХОДНИК!A:P,15,FALSE())</f>
        <v>U6 PL40R</v>
      </c>
      <c r="K51" s="252">
        <f>VLOOKUP(B51,ИСХОДНИК!A:P,13,FALSE())</f>
        <v>3300</v>
      </c>
      <c r="L51" s="252">
        <f>VLOOKUP(B51,ИСХОДНИК!A:P,14,FALSE())</f>
        <v>3960</v>
      </c>
      <c r="M51" s="333" t="str">
        <f>IF(VLOOKUP(B51,ИСХОДНИК!A:R,18,FALSE())=1,ИСХОДНИК!$T$2,IF(VLOOKUP(B51,ИСХОДНИК!A:R,18,FALSE())=2,ИСХОДНИК!$T$4,IF(VLOOKUP(B51,ИСХОДНИК!A:R,18,FALSE())=3,ИСХОДНИК!$T$5)))</f>
        <v>○</v>
      </c>
    </row>
    <row r="52" spans="2:13">
      <c r="B52" s="254"/>
      <c r="C52" s="255"/>
      <c r="D52" s="255"/>
      <c r="E52" s="255"/>
      <c r="F52" s="255"/>
      <c r="G52" s="255"/>
      <c r="H52" s="255"/>
      <c r="I52" s="255"/>
      <c r="J52" s="254"/>
      <c r="K52" s="149"/>
      <c r="L52" s="149"/>
      <c r="M52" s="148"/>
    </row>
    <row r="53" spans="2:13" ht="17.25" customHeight="1">
      <c r="B53" s="169" t="s">
        <v>978</v>
      </c>
      <c r="C53" s="418" t="str">
        <f>VLOOKUP(B53,ИСХОДНИК!A:P,2,FALSE())</f>
        <v>Сальник DN 20-65  с комплектом уплотнений. Для клапанов ICS-R, ICLX-R, PM, PMLX</v>
      </c>
      <c r="D53" s="419"/>
      <c r="E53" s="419"/>
      <c r="F53" s="419"/>
      <c r="G53" s="419"/>
      <c r="H53" s="132" t="s">
        <v>1689</v>
      </c>
      <c r="I53" s="253"/>
      <c r="J53" s="162" t="str">
        <f>VLOOKUP(B53,ИСХОДНИК!A:P,15,FALSE())</f>
        <v>U6 PL40R</v>
      </c>
      <c r="K53" s="170">
        <f>VLOOKUP(B53,ИСХОДНИК!A:P,13,FALSE())</f>
        <v>45</v>
      </c>
      <c r="L53" s="170">
        <f>VLOOKUP(B53,ИСХОДНИК!A:P,14,FALSE())</f>
        <v>54</v>
      </c>
      <c r="M53" s="163" t="str">
        <f>IF(VLOOKUP(B53,ИСХОДНИК!A:R,18,FALSE())=1,ИСХОДНИК!$T$2,IF(VLOOKUP(B53,ИСХОДНИК!A:R,18,FALSE())=2,ИСХОДНИК!$T$4,IF(VLOOKUP(B53,ИСХОДНИК!A:R,18,FALSE())=3,ИСХОДНИК!$T$5)))</f>
        <v>◑</v>
      </c>
    </row>
    <row r="54" spans="2:13" ht="17.25" customHeight="1">
      <c r="B54" s="129" t="s">
        <v>979</v>
      </c>
      <c r="C54" s="418" t="str">
        <f>VLOOKUP(B54,ИСХОДНИК!A:P,2,FALSE())</f>
        <v>Сальник DN 80-100  с комплектом уплотнений. Для клапанов ICS-R, ICLX-R, PM, PMLX</v>
      </c>
      <c r="D54" s="419"/>
      <c r="E54" s="419"/>
      <c r="F54" s="419"/>
      <c r="G54" s="419"/>
      <c r="H54" s="132" t="s">
        <v>1689</v>
      </c>
      <c r="I54" s="151"/>
      <c r="J54" s="132" t="str">
        <f>VLOOKUP(B54,ИСХОДНИК!A:P,15,FALSE())</f>
        <v>U6 PL40R</v>
      </c>
      <c r="K54" s="136">
        <f>VLOOKUP(B54,ИСХОДНИК!A:P,13,FALSE())</f>
        <v>60</v>
      </c>
      <c r="L54" s="136">
        <f>VLOOKUP(B54,ИСХОДНИК!A:P,14,FALSE())</f>
        <v>72</v>
      </c>
      <c r="M54" s="137" t="str">
        <f>IF(VLOOKUP(B54,ИСХОДНИК!A:R,18,FALSE())=1,ИСХОДНИК!$T$2,IF(VLOOKUP(B54,ИСХОДНИК!A:R,18,FALSE())=2,ИСХОДНИК!$T$4,IF(VLOOKUP(B54,ИСХОДНИК!A:R,18,FALSE())=3,ИСХОДНИК!$T$5)))</f>
        <v>◑</v>
      </c>
    </row>
  </sheetData>
  <autoFilter ref="B10:M10" xr:uid="{038768D1-2CC7-411E-895A-37C46C323AB7}"/>
  <mergeCells count="42">
    <mergeCell ref="S8:U8"/>
    <mergeCell ref="C45:G45"/>
    <mergeCell ref="C46:G46"/>
    <mergeCell ref="O2:U2"/>
    <mergeCell ref="B30:C30"/>
    <mergeCell ref="B32:C32"/>
    <mergeCell ref="K30:M32"/>
    <mergeCell ref="G30:J32"/>
    <mergeCell ref="D30:F32"/>
    <mergeCell ref="B31:C31"/>
    <mergeCell ref="O9:O10"/>
    <mergeCell ref="P9:P10"/>
    <mergeCell ref="Q9:R9"/>
    <mergeCell ref="S9:U9"/>
    <mergeCell ref="Q3:R3"/>
    <mergeCell ref="S7:U7"/>
    <mergeCell ref="Q8:R8"/>
    <mergeCell ref="C39:G39"/>
    <mergeCell ref="C40:G40"/>
    <mergeCell ref="C41:G41"/>
    <mergeCell ref="C42:G42"/>
    <mergeCell ref="J9:M9"/>
    <mergeCell ref="B9:H9"/>
    <mergeCell ref="C43:G43"/>
    <mergeCell ref="C33:G33"/>
    <mergeCell ref="C34:G34"/>
    <mergeCell ref="C35:G35"/>
    <mergeCell ref="C37:G37"/>
    <mergeCell ref="C38:G38"/>
    <mergeCell ref="B3:H3"/>
    <mergeCell ref="G29:J29"/>
    <mergeCell ref="D29:F29"/>
    <mergeCell ref="B29:C29"/>
    <mergeCell ref="K29:M29"/>
    <mergeCell ref="B28:M28"/>
    <mergeCell ref="C53:G53"/>
    <mergeCell ref="C54:G54"/>
    <mergeCell ref="C47:G47"/>
    <mergeCell ref="C48:G48"/>
    <mergeCell ref="C49:G49"/>
    <mergeCell ref="C50:G50"/>
    <mergeCell ref="C51:G51"/>
  </mergeCells>
  <phoneticPr fontId="11" type="noConversion"/>
  <hyperlinks>
    <hyperlink ref="B7" r:id="rId1" xr:uid="{7A88FDE7-D042-4965-A01A-D48577C9ECF5}"/>
    <hyperlink ref="B8" r:id="rId2" xr:uid="{58AEA482-35FA-476F-B6B8-43F3A1EF7235}"/>
  </hyperlinks>
  <pageMargins left="0.75" right="0.75" top="1" bottom="1" header="0.511811023622047" footer="0.5"/>
  <pageSetup paperSize="9" orientation="portrait" horizontalDpi="300" verticalDpi="300" r:id="rId3"/>
  <headerFooter>
    <oddFooter>&amp;C&amp;1#&amp;"Calibri,Обычный"&amp;10&amp;K000000Classified as Business</oddFooter>
  </headerFooter>
  <drawing r:id="rId4"/>
  <legacyDrawing r:id="rId5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Лист9"/>
  <dimension ref="A1:T42"/>
  <sheetViews>
    <sheetView showGridLines="0" zoomScale="145" zoomScaleNormal="145" workbookViewId="0">
      <selection activeCell="B11" sqref="B11"/>
    </sheetView>
  </sheetViews>
  <sheetFormatPr defaultColWidth="9.28515625" defaultRowHeight="12.75"/>
  <cols>
    <col min="1" max="1" width="2.140625" customWidth="1"/>
    <col min="2" max="2" width="15.42578125" style="1" customWidth="1"/>
    <col min="3" max="3" width="14.42578125" customWidth="1"/>
    <col min="4" max="4" width="27.85546875" customWidth="1"/>
    <col min="5" max="5" width="9.28515625" customWidth="1"/>
    <col min="6" max="6" width="20.28515625" customWidth="1"/>
    <col min="7" max="7" width="11.42578125" customWidth="1"/>
    <col min="8" max="8" width="17.42578125" customWidth="1"/>
    <col min="9" max="9" width="17.42578125" hidden="1" customWidth="1"/>
    <col min="10" max="10" width="14.28515625" customWidth="1"/>
    <col min="11" max="11" width="13.140625" customWidth="1"/>
    <col min="12" max="12" width="11.28515625" customWidth="1"/>
    <col min="13" max="13" width="4.42578125" customWidth="1"/>
    <col min="14" max="14" width="6.7109375" customWidth="1"/>
    <col min="17" max="17" width="11.140625" customWidth="1"/>
    <col min="18" max="18" width="10.42578125" customWidth="1"/>
    <col min="19" max="19" width="11" customWidth="1"/>
    <col min="20" max="20" width="10.7109375" customWidth="1"/>
  </cols>
  <sheetData>
    <row r="1" spans="1:20" ht="11.25" customHeight="1">
      <c r="A1" s="24"/>
      <c r="B1" s="25"/>
      <c r="C1" s="24"/>
      <c r="D1" s="24"/>
      <c r="E1" s="24"/>
      <c r="F1" s="24"/>
      <c r="G1" s="24"/>
      <c r="H1" s="24"/>
      <c r="I1" s="24"/>
      <c r="J1" s="24"/>
      <c r="K1" s="24"/>
      <c r="L1" s="24"/>
      <c r="M1" s="24"/>
      <c r="N1" s="24"/>
    </row>
    <row r="2" spans="1:20" ht="42.75" customHeight="1">
      <c r="B2" s="286" t="s">
        <v>819</v>
      </c>
      <c r="C2" s="287"/>
      <c r="D2" s="287"/>
      <c r="E2" s="287"/>
      <c r="F2" s="287"/>
      <c r="G2" s="287"/>
      <c r="H2" s="287"/>
      <c r="I2" s="287"/>
      <c r="J2" s="287"/>
      <c r="K2" s="287"/>
      <c r="L2" s="287"/>
      <c r="M2" s="288"/>
      <c r="O2" s="429" t="s">
        <v>1601</v>
      </c>
      <c r="P2" s="430"/>
      <c r="Q2" s="430"/>
      <c r="R2" s="430"/>
      <c r="S2" s="430"/>
      <c r="T2" s="431"/>
    </row>
    <row r="3" spans="1:20" ht="63.75" customHeight="1">
      <c r="B3" s="439" t="s">
        <v>818</v>
      </c>
      <c r="C3" s="439"/>
      <c r="D3" s="439"/>
      <c r="E3" s="439"/>
      <c r="F3" s="439"/>
      <c r="G3" s="439"/>
      <c r="H3" s="112"/>
      <c r="I3" s="112"/>
      <c r="J3" s="112"/>
      <c r="K3" s="112"/>
      <c r="L3" s="112"/>
      <c r="M3" s="113"/>
      <c r="O3" s="291"/>
      <c r="P3" s="290"/>
      <c r="Q3" s="433"/>
      <c r="R3" s="433"/>
      <c r="S3" s="292"/>
      <c r="T3" s="289"/>
    </row>
    <row r="4" spans="1:20" ht="10.5" customHeight="1">
      <c r="B4" s="114" t="s">
        <v>2</v>
      </c>
      <c r="C4" s="115" t="s">
        <v>3</v>
      </c>
      <c r="D4" s="116"/>
      <c r="E4" s="117"/>
      <c r="F4" s="117"/>
      <c r="G4" s="118"/>
      <c r="H4" s="112"/>
      <c r="I4" s="112"/>
      <c r="J4" s="112"/>
      <c r="K4" s="112"/>
      <c r="L4" s="112"/>
      <c r="M4" s="113"/>
      <c r="O4" s="291"/>
      <c r="P4" s="290"/>
      <c r="Q4" s="433"/>
      <c r="R4" s="433"/>
      <c r="S4" s="293"/>
      <c r="T4" s="278"/>
    </row>
    <row r="5" spans="1:20" ht="10.5" customHeight="1">
      <c r="B5" s="119" t="s">
        <v>4</v>
      </c>
      <c r="C5" s="115" t="s">
        <v>5</v>
      </c>
      <c r="D5" s="116"/>
      <c r="E5" s="117"/>
      <c r="F5" s="117"/>
      <c r="G5" s="118"/>
      <c r="H5" s="112"/>
      <c r="I5" s="112"/>
      <c r="J5" s="112"/>
      <c r="K5" s="112"/>
      <c r="L5" s="112"/>
      <c r="M5" s="113"/>
      <c r="O5" s="291"/>
      <c r="P5" s="290"/>
      <c r="Q5" s="433"/>
      <c r="R5" s="433"/>
      <c r="S5" s="293"/>
      <c r="T5" s="278"/>
    </row>
    <row r="6" spans="1:20" ht="9.75" customHeight="1">
      <c r="B6" s="120" t="s">
        <v>6</v>
      </c>
      <c r="C6" s="115" t="s">
        <v>7</v>
      </c>
      <c r="D6" s="116"/>
      <c r="E6" s="117"/>
      <c r="F6" s="117"/>
      <c r="G6" s="118"/>
      <c r="H6" s="112"/>
      <c r="I6" s="112"/>
      <c r="J6" s="112"/>
      <c r="K6" s="112"/>
      <c r="L6" s="112"/>
      <c r="M6" s="113"/>
      <c r="O6" s="291"/>
      <c r="P6" s="290"/>
      <c r="Q6" s="433"/>
      <c r="R6" s="433"/>
      <c r="S6" s="262"/>
      <c r="T6" s="263"/>
    </row>
    <row r="7" spans="1:20" ht="15" customHeight="1">
      <c r="B7" s="121" t="s">
        <v>8</v>
      </c>
      <c r="C7" s="122"/>
      <c r="D7" s="122"/>
      <c r="E7" s="123"/>
      <c r="F7" s="123"/>
      <c r="G7" s="118"/>
      <c r="H7" s="112"/>
      <c r="I7" s="112"/>
      <c r="J7" s="112"/>
      <c r="K7" s="112"/>
      <c r="L7" s="112"/>
      <c r="M7" s="113"/>
      <c r="O7" s="264"/>
      <c r="P7" s="266"/>
      <c r="Q7" s="433"/>
      <c r="R7" s="433"/>
      <c r="S7" s="293"/>
      <c r="T7" s="278"/>
    </row>
    <row r="8" spans="1:20" ht="15" customHeight="1">
      <c r="A8" s="26"/>
      <c r="B8" s="124" t="s">
        <v>336</v>
      </c>
      <c r="C8" s="125"/>
      <c r="D8" s="126"/>
      <c r="E8" s="127"/>
      <c r="F8" s="127"/>
      <c r="G8" s="118"/>
      <c r="H8" s="112"/>
      <c r="I8" s="112"/>
      <c r="J8" s="112"/>
      <c r="K8" s="112"/>
      <c r="L8" s="112"/>
      <c r="M8" s="113"/>
      <c r="O8" s="265"/>
      <c r="P8" s="260"/>
      <c r="Q8" s="434"/>
      <c r="R8" s="434"/>
      <c r="S8" s="317"/>
      <c r="T8" s="279"/>
    </row>
    <row r="9" spans="1:20" ht="18" customHeight="1">
      <c r="B9" s="568" t="s">
        <v>817</v>
      </c>
      <c r="C9" s="566"/>
      <c r="D9" s="566"/>
      <c r="E9" s="566"/>
      <c r="F9" s="566"/>
      <c r="G9" s="566"/>
      <c r="H9" s="566"/>
      <c r="I9" s="565"/>
      <c r="J9" s="564" t="s">
        <v>1717</v>
      </c>
      <c r="K9" s="564"/>
      <c r="L9" s="564"/>
      <c r="M9" s="567"/>
      <c r="O9" s="442" t="s">
        <v>1594</v>
      </c>
      <c r="P9" s="440" t="s">
        <v>14</v>
      </c>
      <c r="Q9" s="435" t="s">
        <v>1595</v>
      </c>
      <c r="R9" s="436"/>
      <c r="S9" s="437" t="s">
        <v>1596</v>
      </c>
      <c r="T9" s="438"/>
    </row>
    <row r="10" spans="1:20" ht="45" customHeight="1">
      <c r="B10" s="301" t="s">
        <v>10</v>
      </c>
      <c r="C10" s="301" t="s">
        <v>11</v>
      </c>
      <c r="D10" s="301" t="s">
        <v>13</v>
      </c>
      <c r="E10" s="301" t="s">
        <v>14</v>
      </c>
      <c r="F10" s="301" t="s">
        <v>15</v>
      </c>
      <c r="G10" s="301" t="s">
        <v>16</v>
      </c>
      <c r="H10" s="301" t="s">
        <v>315</v>
      </c>
      <c r="I10" s="296" t="s">
        <v>245</v>
      </c>
      <c r="J10" s="344" t="s">
        <v>18</v>
      </c>
      <c r="K10" s="301" t="s">
        <v>19</v>
      </c>
      <c r="L10" s="301" t="s">
        <v>20</v>
      </c>
      <c r="M10" s="321" t="s">
        <v>21</v>
      </c>
      <c r="O10" s="443"/>
      <c r="P10" s="441"/>
      <c r="Q10" s="280" t="s">
        <v>1597</v>
      </c>
      <c r="R10" s="273" t="s">
        <v>1598</v>
      </c>
      <c r="S10" s="274" t="s">
        <v>1597</v>
      </c>
      <c r="T10" s="275" t="s">
        <v>1598</v>
      </c>
    </row>
    <row r="11" spans="1:20" ht="25.5">
      <c r="B11" s="129" t="s">
        <v>284</v>
      </c>
      <c r="C11" s="130" t="str">
        <f>VLOOKUP(B11,ИСХОДНИК!A:P,5,FALSE())</f>
        <v>PM 20 D</v>
      </c>
      <c r="D11" s="131" t="str">
        <f>VLOOKUP(B11,ИСХОДНИК!A:P,11,FALSE())</f>
        <v>Фланец. Ответные фланцы под сварку DIN</v>
      </c>
      <c r="E11" s="132">
        <f>VLOOKUP(B11,ИСХОДНИК!A:P,7,FALSE())</f>
        <v>20</v>
      </c>
      <c r="F11" s="133" t="str">
        <f>VLOOKUP(B11,ИСХОДНИК!A:P,10,FALSE())</f>
        <v>R717 и фреоны</v>
      </c>
      <c r="G11" s="133" t="str">
        <f>VLOOKUP(B11,ИСХОДНИК!A:P,8,FALSE())</f>
        <v>28 / 30</v>
      </c>
      <c r="H11" s="134" t="str">
        <f>VLOOKUP(B11,ИСХОДНИК!A:P,9,FALSE())</f>
        <v xml:space="preserve"> -45…120</v>
      </c>
      <c r="I11" s="135" t="s">
        <v>285</v>
      </c>
      <c r="J11" s="132" t="str">
        <f>VLOOKUP(B11,ИСХОДНИК!A:P,15,FALSE())</f>
        <v>U6 PL40R</v>
      </c>
      <c r="K11" s="136">
        <f>VLOOKUP(B11,ИСХОДНИК!A:P,13,FALSE())</f>
        <v>400</v>
      </c>
      <c r="L11" s="136">
        <f>VLOOKUP(B11,ИСХОДНИК!A:P,14,FALSE())</f>
        <v>480</v>
      </c>
      <c r="M11" s="137" t="str">
        <f>IF(VLOOKUP(B11,ИСХОДНИК!A:R,18,FALSE())=1,ИСХОДНИК!$T$2,IF(VLOOKUP(B11,ИСХОДНИК!A:R,18,FALSE())=2,ИСХОДНИК!$T$4,IF(VLOOKUP(B11,ИСХОДНИК!A:R,18,FALSE())=3,ИСХОДНИК!$T$5)))</f>
        <v>◑</v>
      </c>
      <c r="O11" s="134">
        <v>1</v>
      </c>
      <c r="P11" s="162">
        <v>20</v>
      </c>
      <c r="Q11" s="267">
        <v>26.9</v>
      </c>
      <c r="R11" s="268">
        <v>2.2999999999999998</v>
      </c>
      <c r="S11" s="269">
        <v>25</v>
      </c>
      <c r="T11" s="269">
        <v>2.5</v>
      </c>
    </row>
    <row r="12" spans="1:20" ht="25.5">
      <c r="B12" s="129" t="s">
        <v>1268</v>
      </c>
      <c r="C12" s="130" t="str">
        <f>VLOOKUP(B12,ИСХОДНИК!A:P,5,FALSE())</f>
        <v>PM 20 G</v>
      </c>
      <c r="D12" s="131" t="str">
        <f>VLOOKUP(B12,ИСХОДНИК!A:P,11,FALSE())</f>
        <v>Фланец. Ответные фланцы под сварку GOST</v>
      </c>
      <c r="E12" s="132">
        <f>VLOOKUP(B12,ИСХОДНИК!A:P,7,FALSE())</f>
        <v>20</v>
      </c>
      <c r="F12" s="133" t="str">
        <f>VLOOKUP(B12,ИСХОДНИК!A:P,10,FALSE())</f>
        <v>R717 и фреоны</v>
      </c>
      <c r="G12" s="133" t="str">
        <f>VLOOKUP(B12,ИСХОДНИК!A:P,8,FALSE())</f>
        <v>28 / 30</v>
      </c>
      <c r="H12" s="134" t="str">
        <f>VLOOKUP(B12,ИСХОДНИК!A:P,9,FALSE())</f>
        <v xml:space="preserve"> -45…120</v>
      </c>
      <c r="I12" s="135" t="s">
        <v>1434</v>
      </c>
      <c r="J12" s="132" t="str">
        <f>VLOOKUP(B12,ИСХОДНИК!A:P,15,FALSE())</f>
        <v>U6 PL40R</v>
      </c>
      <c r="K12" s="136">
        <f>VLOOKUP(B12,ИСХОДНИК!A:P,13,FALSE())</f>
        <v>400</v>
      </c>
      <c r="L12" s="136">
        <f>VLOOKUP(B12,ИСХОДНИК!A:P,14,FALSE())</f>
        <v>480</v>
      </c>
      <c r="M12" s="328" t="str">
        <f>IF(VLOOKUP(B12,ИСХОДНИК!A:R,18,FALSE())=1,ИСХОДНИК!$T$2,IF(VLOOKUP(B12,ИСХОДНИК!A:R,18,FALSE())=2,ИСХОДНИК!$T$4,IF(VLOOKUP(B12,ИСХОДНИК!A:R,18,FALSE())=3,ИСХОДНИК!$T$5)))</f>
        <v>○</v>
      </c>
      <c r="O12" s="132">
        <v>2</v>
      </c>
      <c r="P12" s="132">
        <v>25</v>
      </c>
      <c r="Q12" s="268">
        <v>33.700000000000003</v>
      </c>
      <c r="R12" s="268">
        <v>2.6</v>
      </c>
      <c r="S12" s="269">
        <v>32</v>
      </c>
      <c r="T12" s="269">
        <v>3</v>
      </c>
    </row>
    <row r="13" spans="1:20" ht="25.5">
      <c r="B13" s="129" t="s">
        <v>286</v>
      </c>
      <c r="C13" s="130" t="str">
        <f>VLOOKUP(B13,ИСХОДНИК!A:P,5,FALSE())</f>
        <v>PM 25 D</v>
      </c>
      <c r="D13" s="131" t="str">
        <f>VLOOKUP(B13,ИСХОДНИК!A:P,11,FALSE())</f>
        <v>Фланец. Ответные фланцы под сварку DIN</v>
      </c>
      <c r="E13" s="132">
        <f>VLOOKUP(B13,ИСХОДНИК!A:P,7,FALSE())</f>
        <v>25</v>
      </c>
      <c r="F13" s="133" t="str">
        <f>VLOOKUP(B13,ИСХОДНИК!A:P,10,FALSE())</f>
        <v>R717 и фреоны</v>
      </c>
      <c r="G13" s="133" t="str">
        <f>VLOOKUP(B13,ИСХОДНИК!A:P,8,FALSE())</f>
        <v>28 / 30</v>
      </c>
      <c r="H13" s="134" t="str">
        <f>VLOOKUP(B13,ИСХОДНИК!A:P,9,FALSE())</f>
        <v xml:space="preserve"> -45…120</v>
      </c>
      <c r="I13" s="135" t="s">
        <v>285</v>
      </c>
      <c r="J13" s="132" t="str">
        <f>VLOOKUP(B13,ИСХОДНИК!A:P,15,FALSE())</f>
        <v>U6 PL40R</v>
      </c>
      <c r="K13" s="136">
        <f>VLOOKUP(B13,ИСХОДНИК!A:P,13,FALSE())</f>
        <v>550</v>
      </c>
      <c r="L13" s="136">
        <f>VLOOKUP(B13,ИСХОДНИК!A:P,14,FALSE())</f>
        <v>660</v>
      </c>
      <c r="M13" s="137" t="str">
        <f>IF(VLOOKUP(B13,ИСХОДНИК!A:R,18,FALSE())=1,ИСХОДНИК!$T$2,IF(VLOOKUP(B13,ИСХОДНИК!A:R,18,FALSE())=2,ИСХОДНИК!$T$4,IF(VLOOKUP(B13,ИСХОДНИК!A:R,18,FALSE())=3,ИСХОДНИК!$T$5)))</f>
        <v>◑</v>
      </c>
      <c r="O13" s="132">
        <v>3</v>
      </c>
      <c r="P13" s="132">
        <v>32</v>
      </c>
      <c r="Q13" s="268">
        <v>42.4</v>
      </c>
      <c r="R13" s="268">
        <v>2.6</v>
      </c>
      <c r="S13" s="269">
        <v>38</v>
      </c>
      <c r="T13" s="269">
        <v>3</v>
      </c>
    </row>
    <row r="14" spans="1:20" ht="25.5">
      <c r="B14" s="129" t="s">
        <v>1269</v>
      </c>
      <c r="C14" s="130" t="str">
        <f>VLOOKUP(B14,ИСХОДНИК!A:P,5,FALSE())</f>
        <v>PM 25 G</v>
      </c>
      <c r="D14" s="131" t="str">
        <f>VLOOKUP(B14,ИСХОДНИК!A:P,11,FALSE())</f>
        <v>Фланец. Ответные фланцы под сварку GOST</v>
      </c>
      <c r="E14" s="132">
        <f>VLOOKUP(B14,ИСХОДНИК!A:P,7,FALSE())</f>
        <v>25</v>
      </c>
      <c r="F14" s="133" t="str">
        <f>VLOOKUP(B14,ИСХОДНИК!A:P,10,FALSE())</f>
        <v>R717 и фреоны</v>
      </c>
      <c r="G14" s="133" t="str">
        <f>VLOOKUP(B14,ИСХОДНИК!A:P,8,FALSE())</f>
        <v>28 / 30</v>
      </c>
      <c r="H14" s="134" t="str">
        <f>VLOOKUP(B14,ИСХОДНИК!A:P,9,FALSE())</f>
        <v xml:space="preserve"> -45…120</v>
      </c>
      <c r="I14" s="135" t="s">
        <v>1434</v>
      </c>
      <c r="J14" s="132" t="str">
        <f>VLOOKUP(B14,ИСХОДНИК!A:P,15,FALSE())</f>
        <v>U6 PL40R</v>
      </c>
      <c r="K14" s="136">
        <f>VLOOKUP(B14,ИСХОДНИК!A:P,13,FALSE())</f>
        <v>550</v>
      </c>
      <c r="L14" s="136">
        <f>VLOOKUP(B14,ИСХОДНИК!A:P,14,FALSE())</f>
        <v>660</v>
      </c>
      <c r="M14" s="328" t="str">
        <f>IF(VLOOKUP(B14,ИСХОДНИК!A:R,18,FALSE())=1,ИСХОДНИК!$T$2,IF(VLOOKUP(B14,ИСХОДНИК!A:R,18,FALSE())=2,ИСХОДНИК!$T$4,IF(VLOOKUP(B14,ИСХОДНИК!A:R,18,FALSE())=3,ИСХОДНИК!$T$5)))</f>
        <v>○</v>
      </c>
      <c r="O14" s="132">
        <v>4</v>
      </c>
      <c r="P14" s="132">
        <v>40</v>
      </c>
      <c r="Q14" s="268">
        <v>48.3</v>
      </c>
      <c r="R14" s="268">
        <v>2.6</v>
      </c>
      <c r="S14" s="269">
        <v>45</v>
      </c>
      <c r="T14" s="269">
        <v>3</v>
      </c>
    </row>
    <row r="15" spans="1:20" ht="25.5">
      <c r="B15" s="129" t="s">
        <v>287</v>
      </c>
      <c r="C15" s="130" t="str">
        <f>VLOOKUP(B15,ИСХОДНИК!A:P,5,FALSE())</f>
        <v>PM 32 D</v>
      </c>
      <c r="D15" s="131" t="str">
        <f>VLOOKUP(B15,ИСХОДНИК!A:P,11,FALSE())</f>
        <v>Фланец. Ответные фланцы под сварку DIN</v>
      </c>
      <c r="E15" s="132">
        <f>VLOOKUP(B15,ИСХОДНИК!A:P,7,FALSE())</f>
        <v>32</v>
      </c>
      <c r="F15" s="133" t="str">
        <f>VLOOKUP(B15,ИСХОДНИК!A:P,10,FALSE())</f>
        <v>R717 и фреоны</v>
      </c>
      <c r="G15" s="133" t="str">
        <f>VLOOKUP(B15,ИСХОДНИК!A:P,8,FALSE())</f>
        <v>28 / 30</v>
      </c>
      <c r="H15" s="134" t="str">
        <f>VLOOKUP(B15,ИСХОДНИК!A:P,9,FALSE())</f>
        <v xml:space="preserve"> -45…120</v>
      </c>
      <c r="I15" s="135" t="s">
        <v>285</v>
      </c>
      <c r="J15" s="132" t="str">
        <f>VLOOKUP(B15,ИСХОДНИК!A:P,15,FALSE())</f>
        <v>U6 PL40R</v>
      </c>
      <c r="K15" s="136">
        <f>VLOOKUP(B15,ИСХОДНИК!A:P,13,FALSE())</f>
        <v>680</v>
      </c>
      <c r="L15" s="136">
        <f>VLOOKUP(B15,ИСХОДНИК!A:P,14,FALSE())</f>
        <v>816</v>
      </c>
      <c r="M15" s="137" t="str">
        <f>IF(VLOOKUP(B15,ИСХОДНИК!A:R,18,FALSE())=1,ИСХОДНИК!$T$2,IF(VLOOKUP(B15,ИСХОДНИК!A:R,18,FALSE())=2,ИСХОДНИК!$T$4,IF(VLOOKUP(B15,ИСХОДНИК!A:R,18,FALSE())=3,ИСХОДНИК!$T$5)))</f>
        <v>◑</v>
      </c>
      <c r="O15" s="132">
        <v>5</v>
      </c>
      <c r="P15" s="132">
        <v>50</v>
      </c>
      <c r="Q15" s="268">
        <v>60.3</v>
      </c>
      <c r="R15" s="268">
        <v>2.9</v>
      </c>
      <c r="S15" s="269">
        <v>57</v>
      </c>
      <c r="T15" s="269">
        <v>3.5</v>
      </c>
    </row>
    <row r="16" spans="1:20" ht="25.5">
      <c r="B16" s="129" t="s">
        <v>1270</v>
      </c>
      <c r="C16" s="130" t="str">
        <f>VLOOKUP(B16,ИСХОДНИК!A:P,5,FALSE())</f>
        <v>PM 32 G</v>
      </c>
      <c r="D16" s="131" t="str">
        <f>VLOOKUP(B16,ИСХОДНИК!A:P,11,FALSE())</f>
        <v>Фланец. Ответные фланцы под сварку GOST</v>
      </c>
      <c r="E16" s="132">
        <f>VLOOKUP(B16,ИСХОДНИК!A:P,7,FALSE())</f>
        <v>32</v>
      </c>
      <c r="F16" s="133" t="str">
        <f>VLOOKUP(B16,ИСХОДНИК!A:P,10,FALSE())</f>
        <v>R717 и фреоны</v>
      </c>
      <c r="G16" s="133" t="str">
        <f>VLOOKUP(B16,ИСХОДНИК!A:P,8,FALSE())</f>
        <v>28 / 30</v>
      </c>
      <c r="H16" s="134" t="str">
        <f>VLOOKUP(B16,ИСХОДНИК!A:P,9,FALSE())</f>
        <v xml:space="preserve"> -45…120</v>
      </c>
      <c r="I16" s="135" t="s">
        <v>1434</v>
      </c>
      <c r="J16" s="132" t="str">
        <f>VLOOKUP(B16,ИСХОДНИК!A:P,15,FALSE())</f>
        <v>U6 PL40R</v>
      </c>
      <c r="K16" s="136">
        <f>VLOOKUP(B16,ИСХОДНИК!A:P,13,FALSE())</f>
        <v>680</v>
      </c>
      <c r="L16" s="136">
        <f>VLOOKUP(B16,ИСХОДНИК!A:P,14,FALSE())</f>
        <v>816</v>
      </c>
      <c r="M16" s="328" t="str">
        <f>IF(VLOOKUP(B16,ИСХОДНИК!A:R,18,FALSE())=1,ИСХОДНИК!$T$2,IF(VLOOKUP(B16,ИСХОДНИК!A:R,18,FALSE())=2,ИСХОДНИК!$T$4,IF(VLOOKUP(B16,ИСХОДНИК!A:R,18,FALSE())=3,ИСХОДНИК!$T$5)))</f>
        <v>○</v>
      </c>
      <c r="O16" s="132">
        <v>6</v>
      </c>
      <c r="P16" s="132">
        <v>65</v>
      </c>
      <c r="Q16" s="268">
        <v>76.099999999999994</v>
      </c>
      <c r="R16" s="268">
        <v>2.9</v>
      </c>
      <c r="S16" s="268">
        <v>76.099999999999994</v>
      </c>
      <c r="T16" s="268">
        <v>2.9</v>
      </c>
    </row>
    <row r="17" spans="2:20" ht="25.5">
      <c r="B17" s="129" t="s">
        <v>288</v>
      </c>
      <c r="C17" s="130" t="str">
        <f>VLOOKUP(B17,ИСХОДНИК!A:P,5,FALSE())</f>
        <v>PM 40 D</v>
      </c>
      <c r="D17" s="131" t="str">
        <f>VLOOKUP(B17,ИСХОДНИК!A:P,11,FALSE())</f>
        <v>Фланец. Ответные фланцы под сварку DIN</v>
      </c>
      <c r="E17" s="132">
        <f>VLOOKUP(B17,ИСХОДНИК!A:P,7,FALSE())</f>
        <v>40</v>
      </c>
      <c r="F17" s="133" t="str">
        <f>VLOOKUP(B17,ИСХОДНИК!A:P,10,FALSE())</f>
        <v>R717 и фреоны</v>
      </c>
      <c r="G17" s="133" t="str">
        <f>VLOOKUP(B17,ИСХОДНИК!A:P,8,FALSE())</f>
        <v>28 / 30</v>
      </c>
      <c r="H17" s="134" t="str">
        <f>VLOOKUP(B17,ИСХОДНИК!A:P,9,FALSE())</f>
        <v xml:space="preserve"> -45…120</v>
      </c>
      <c r="I17" s="135" t="s">
        <v>285</v>
      </c>
      <c r="J17" s="132" t="str">
        <f>VLOOKUP(B17,ИСХОДНИК!A:P,15,FALSE())</f>
        <v>U6 PL40R</v>
      </c>
      <c r="K17" s="136">
        <f>VLOOKUP(B17,ИСХОДНИК!A:P,13,FALSE())</f>
        <v>780</v>
      </c>
      <c r="L17" s="136">
        <f>VLOOKUP(B17,ИСХОДНИК!A:P,14,FALSE())</f>
        <v>936</v>
      </c>
      <c r="M17" s="137" t="str">
        <f>IF(VLOOKUP(B17,ИСХОДНИК!A:R,18,FALSE())=1,ИСХОДНИК!$T$2,IF(VLOOKUP(B17,ИСХОДНИК!A:R,18,FALSE())=2,ИСХОДНИК!$T$4,IF(VLOOKUP(B17,ИСХОДНИК!A:R,18,FALSE())=3,ИСХОДНИК!$T$5)))</f>
        <v>◑</v>
      </c>
      <c r="O17" s="132">
        <v>7</v>
      </c>
      <c r="P17" s="132">
        <v>80</v>
      </c>
      <c r="Q17" s="268">
        <v>88.9</v>
      </c>
      <c r="R17" s="268">
        <v>3.2</v>
      </c>
      <c r="S17" s="268">
        <v>88.9</v>
      </c>
      <c r="T17" s="268">
        <v>3.2</v>
      </c>
    </row>
    <row r="18" spans="2:20" ht="25.5">
      <c r="B18" s="129" t="s">
        <v>1271</v>
      </c>
      <c r="C18" s="130" t="str">
        <f>VLOOKUP(B18,ИСХОДНИК!A:P,5,FALSE())</f>
        <v>PM 40 G</v>
      </c>
      <c r="D18" s="131" t="str">
        <f>VLOOKUP(B18,ИСХОДНИК!A:P,11,FALSE())</f>
        <v>Фланец. Ответные фланцы под сварку GOST</v>
      </c>
      <c r="E18" s="132">
        <f>VLOOKUP(B18,ИСХОДНИК!A:P,7,FALSE())</f>
        <v>40</v>
      </c>
      <c r="F18" s="133" t="str">
        <f>VLOOKUP(B18,ИСХОДНИК!A:P,10,FALSE())</f>
        <v>R717 и фреоны</v>
      </c>
      <c r="G18" s="133" t="str">
        <f>VLOOKUP(B18,ИСХОДНИК!A:P,8,FALSE())</f>
        <v>28 / 30</v>
      </c>
      <c r="H18" s="134" t="str">
        <f>VLOOKUP(B18,ИСХОДНИК!A:P,9,FALSE())</f>
        <v xml:space="preserve"> -45…120</v>
      </c>
      <c r="I18" s="135" t="s">
        <v>1434</v>
      </c>
      <c r="J18" s="132" t="str">
        <f>VLOOKUP(B18,ИСХОДНИК!A:P,15,FALSE())</f>
        <v>U6 PL40R</v>
      </c>
      <c r="K18" s="136">
        <f>VLOOKUP(B18,ИСХОДНИК!A:P,13,FALSE())</f>
        <v>780</v>
      </c>
      <c r="L18" s="136">
        <f>VLOOKUP(B18,ИСХОДНИК!A:P,14,FALSE())</f>
        <v>936</v>
      </c>
      <c r="M18" s="328" t="str">
        <f>IF(VLOOKUP(B18,ИСХОДНИК!A:R,18,FALSE())=1,ИСХОДНИК!$T$2,IF(VLOOKUP(B18,ИСХОДНИК!A:R,18,FALSE())=2,ИСХОДНИК!$T$4,IF(VLOOKUP(B18,ИСХОДНИК!A:R,18,FALSE())=3,ИСХОДНИК!$T$5)))</f>
        <v>○</v>
      </c>
      <c r="O18" s="132">
        <v>8</v>
      </c>
      <c r="P18" s="132">
        <v>100</v>
      </c>
      <c r="Q18" s="268">
        <v>114.3</v>
      </c>
      <c r="R18" s="268">
        <v>3.6</v>
      </c>
      <c r="S18" s="269">
        <v>108</v>
      </c>
      <c r="T18" s="269">
        <v>4</v>
      </c>
    </row>
    <row r="19" spans="2:20" ht="25.5">
      <c r="B19" s="129" t="s">
        <v>289</v>
      </c>
      <c r="C19" s="130" t="str">
        <f>VLOOKUP(B19,ИСХОДНИК!A:P,5,FALSE())</f>
        <v>PM 50 D</v>
      </c>
      <c r="D19" s="131" t="str">
        <f>VLOOKUP(B19,ИСХОДНИК!A:P,11,FALSE())</f>
        <v>Фланец. Ответные фланцы под сварку DIN</v>
      </c>
      <c r="E19" s="132">
        <f>VLOOKUP(B19,ИСХОДНИК!A:P,7,FALSE())</f>
        <v>50</v>
      </c>
      <c r="F19" s="133" t="str">
        <f>VLOOKUP(B19,ИСХОДНИК!A:P,10,FALSE())</f>
        <v>R717 и фреоны</v>
      </c>
      <c r="G19" s="133" t="str">
        <f>VLOOKUP(B19,ИСХОДНИК!A:P,8,FALSE())</f>
        <v>28 / 30</v>
      </c>
      <c r="H19" s="134" t="str">
        <f>VLOOKUP(B19,ИСХОДНИК!A:P,9,FALSE())</f>
        <v xml:space="preserve"> -45…120</v>
      </c>
      <c r="I19" s="135" t="s">
        <v>285</v>
      </c>
      <c r="J19" s="132" t="str">
        <f>VLOOKUP(B19,ИСХОДНИК!A:P,15,FALSE())</f>
        <v>U6 PL40R</v>
      </c>
      <c r="K19" s="136">
        <f>VLOOKUP(B19,ИСХОДНИК!A:P,13,FALSE())</f>
        <v>910</v>
      </c>
      <c r="L19" s="136">
        <f>VLOOKUP(B19,ИСХОДНИК!A:P,14,FALSE())</f>
        <v>1092</v>
      </c>
      <c r="M19" s="137" t="str">
        <f>IF(VLOOKUP(B19,ИСХОДНИК!A:R,18,FALSE())=1,ИСХОДНИК!$T$2,IF(VLOOKUP(B19,ИСХОДНИК!A:R,18,FALSE())=2,ИСХОДНИК!$T$4,IF(VLOOKUP(B19,ИСХОДНИК!A:R,18,FALSE())=3,ИСХОДНИК!$T$5)))</f>
        <v>◑</v>
      </c>
    </row>
    <row r="20" spans="2:20" ht="25.5">
      <c r="B20" s="129" t="s">
        <v>1272</v>
      </c>
      <c r="C20" s="130" t="str">
        <f>VLOOKUP(B20,ИСХОДНИК!A:P,5,FALSE())</f>
        <v>PM 50 G</v>
      </c>
      <c r="D20" s="131" t="str">
        <f>VLOOKUP(B20,ИСХОДНИК!A:P,11,FALSE())</f>
        <v>Фланец. Ответные фланцы под сварку GOST</v>
      </c>
      <c r="E20" s="132">
        <f>VLOOKUP(B20,ИСХОДНИК!A:P,7,FALSE())</f>
        <v>50</v>
      </c>
      <c r="F20" s="133" t="str">
        <f>VLOOKUP(B20,ИСХОДНИК!A:P,10,FALSE())</f>
        <v>R717 и фреоны</v>
      </c>
      <c r="G20" s="133" t="str">
        <f>VLOOKUP(B20,ИСХОДНИК!A:P,8,FALSE())</f>
        <v>28 / 30</v>
      </c>
      <c r="H20" s="134" t="str">
        <f>VLOOKUP(B20,ИСХОДНИК!A:P,9,FALSE())</f>
        <v xml:space="preserve"> -45…120</v>
      </c>
      <c r="I20" s="135" t="s">
        <v>1434</v>
      </c>
      <c r="J20" s="132" t="str">
        <f>VLOOKUP(B20,ИСХОДНИК!A:P,15,FALSE())</f>
        <v>U6 PL40R</v>
      </c>
      <c r="K20" s="136">
        <f>VLOOKUP(B20,ИСХОДНИК!A:P,13,FALSE())</f>
        <v>910</v>
      </c>
      <c r="L20" s="136">
        <f>VLOOKUP(B20,ИСХОДНИК!A:P,14,FALSE())</f>
        <v>1092</v>
      </c>
      <c r="M20" s="328" t="str">
        <f>IF(VLOOKUP(B20,ИСХОДНИК!A:R,18,FALSE())=1,ИСХОДНИК!$T$2,IF(VLOOKUP(B20,ИСХОДНИК!A:R,18,FALSE())=2,ИСХОДНИК!$T$4,IF(VLOOKUP(B20,ИСХОДНИК!A:R,18,FALSE())=3,ИСХОДНИК!$T$5)))</f>
        <v>○</v>
      </c>
    </row>
    <row r="21" spans="2:20" ht="25.5">
      <c r="B21" s="129" t="s">
        <v>290</v>
      </c>
      <c r="C21" s="130" t="str">
        <f>VLOOKUP(B21,ИСХОДНИК!A:P,5,FALSE())</f>
        <v>PM 65 D</v>
      </c>
      <c r="D21" s="131" t="str">
        <f>VLOOKUP(B21,ИСХОДНИК!A:P,11,FALSE())</f>
        <v>Фланец. Ответные фланцы под сварку DIN</v>
      </c>
      <c r="E21" s="132">
        <f>VLOOKUP(B21,ИСХОДНИК!A:P,7,FALSE())</f>
        <v>65</v>
      </c>
      <c r="F21" s="133" t="str">
        <f>VLOOKUP(B21,ИСХОДНИК!A:P,10,FALSE())</f>
        <v>R717 и фреоны</v>
      </c>
      <c r="G21" s="133" t="str">
        <f>VLOOKUP(B21,ИСХОДНИК!A:P,8,FALSE())</f>
        <v>28 / 30</v>
      </c>
      <c r="H21" s="134" t="str">
        <f>VLOOKUP(B21,ИСХОДНИК!A:P,9,FALSE())</f>
        <v xml:space="preserve"> -45…120</v>
      </c>
      <c r="I21" s="135" t="s">
        <v>285</v>
      </c>
      <c r="J21" s="132" t="str">
        <f>VLOOKUP(B21,ИСХОДНИК!A:P,15,FALSE())</f>
        <v>U6 PL40R</v>
      </c>
      <c r="K21" s="136">
        <f>VLOOKUP(B21,ИСХОДНИК!A:P,13,FALSE())</f>
        <v>1150</v>
      </c>
      <c r="L21" s="136">
        <f>VLOOKUP(B21,ИСХОДНИК!A:P,14,FALSE())</f>
        <v>1380</v>
      </c>
      <c r="M21" s="137" t="str">
        <f>IF(VLOOKUP(B21,ИСХОДНИК!A:R,18,FALSE())=1,ИСХОДНИК!$T$2,IF(VLOOKUP(B21,ИСХОДНИК!A:R,18,FALSE())=2,ИСХОДНИК!$T$4,IF(VLOOKUP(B21,ИСХОДНИК!A:R,18,FALSE())=3,ИСХОДНИК!$T$5)))</f>
        <v>◑</v>
      </c>
    </row>
    <row r="22" spans="2:20" ht="25.5">
      <c r="B22" s="129" t="s">
        <v>291</v>
      </c>
      <c r="C22" s="130" t="str">
        <f>VLOOKUP(B22,ИСХОДНИК!A:P,5,FALSE())</f>
        <v>PM 80 D</v>
      </c>
      <c r="D22" s="131" t="str">
        <f>VLOOKUP(B22,ИСХОДНИК!A:P,11,FALSE())</f>
        <v>Фланец. Ответные фланцы под сварку DIN</v>
      </c>
      <c r="E22" s="132">
        <f>VLOOKUP(B22,ИСХОДНИК!A:P,7,FALSE())</f>
        <v>80</v>
      </c>
      <c r="F22" s="133" t="str">
        <f>VLOOKUP(B22,ИСХОДНИК!A:P,10,FALSE())</f>
        <v>R717 и фреоны</v>
      </c>
      <c r="G22" s="133" t="str">
        <f>VLOOKUP(B22,ИСХОДНИК!A:P,8,FALSE())</f>
        <v>28 / 30</v>
      </c>
      <c r="H22" s="134" t="str">
        <f>VLOOKUP(B22,ИСХОДНИК!A:P,9,FALSE())</f>
        <v xml:space="preserve"> -45…120</v>
      </c>
      <c r="I22" s="135" t="s">
        <v>285</v>
      </c>
      <c r="J22" s="132" t="str">
        <f>VLOOKUP(B22,ИСХОДНИК!A:P,15,FALSE())</f>
        <v>U6 PL40R</v>
      </c>
      <c r="K22" s="136">
        <f>VLOOKUP(B22,ИСХОДНИК!A:P,13,FALSE())</f>
        <v>1620</v>
      </c>
      <c r="L22" s="136">
        <f>VLOOKUP(B22,ИСХОДНИК!A:P,14,FALSE())</f>
        <v>1944</v>
      </c>
      <c r="M22" s="137" t="str">
        <f>IF(VLOOKUP(B22,ИСХОДНИК!A:R,18,FALSE())=1,ИСХОДНИК!$T$2,IF(VLOOKUP(B22,ИСХОДНИК!A:R,18,FALSE())=2,ИСХОДНИК!$T$4,IF(VLOOKUP(B22,ИСХОДНИК!A:R,18,FALSE())=3,ИСХОДНИК!$T$5)))</f>
        <v>◑</v>
      </c>
    </row>
    <row r="23" spans="2:20" ht="25.5">
      <c r="B23" s="129" t="s">
        <v>292</v>
      </c>
      <c r="C23" s="130" t="str">
        <f>VLOOKUP(B23,ИСХОДНИК!A:P,5,FALSE())</f>
        <v>PM 100 D</v>
      </c>
      <c r="D23" s="131" t="str">
        <f>VLOOKUP(B23,ИСХОДНИК!A:P,11,FALSE())</f>
        <v>Фланец. Ответные фланцы под сварку DIN</v>
      </c>
      <c r="E23" s="132">
        <f>VLOOKUP(B23,ИСХОДНИК!A:P,7,FALSE())</f>
        <v>100</v>
      </c>
      <c r="F23" s="133" t="str">
        <f>VLOOKUP(B23,ИСХОДНИК!A:P,10,FALSE())</f>
        <v>R717 и фреоны</v>
      </c>
      <c r="G23" s="133" t="str">
        <f>VLOOKUP(B23,ИСХОДНИК!A:P,8,FALSE())</f>
        <v>28 / 30</v>
      </c>
      <c r="H23" s="134" t="str">
        <f>VLOOKUP(B23,ИСХОДНИК!A:P,9,FALSE())</f>
        <v xml:space="preserve"> -45…120</v>
      </c>
      <c r="I23" s="135" t="s">
        <v>285</v>
      </c>
      <c r="J23" s="132" t="str">
        <f>VLOOKUP(B23,ИСХОДНИК!A:P,15,FALSE())</f>
        <v>U6 PL40R</v>
      </c>
      <c r="K23" s="136">
        <f>VLOOKUP(B23,ИСХОДНИК!A:P,13,FALSE())</f>
        <v>2350</v>
      </c>
      <c r="L23" s="136">
        <f>VLOOKUP(B23,ИСХОДНИК!A:P,14,FALSE())</f>
        <v>2820</v>
      </c>
      <c r="M23" s="137" t="str">
        <f>IF(VLOOKUP(B23,ИСХОДНИК!A:R,18,FALSE())=1,ИСХОДНИК!$T$2,IF(VLOOKUP(B23,ИСХОДНИК!A:R,18,FALSE())=2,ИСХОДНИК!$T$4,IF(VLOOKUP(B23,ИСХОДНИК!A:R,18,FALSE())=3,ИСХОДНИК!$T$5)))</f>
        <v>◑</v>
      </c>
    </row>
    <row r="24" spans="2:20" ht="25.5">
      <c r="B24" s="129" t="s">
        <v>1273</v>
      </c>
      <c r="C24" s="130" t="str">
        <f>VLOOKUP(B24,ИСХОДНИК!A:P,5,FALSE())</f>
        <v>PM 100 G</v>
      </c>
      <c r="D24" s="131" t="str">
        <f>VLOOKUP(B24,ИСХОДНИК!A:P,11,FALSE())</f>
        <v>Фланец. Ответные фланцы под сварку GOST</v>
      </c>
      <c r="E24" s="132">
        <f>VLOOKUP(B24,ИСХОДНИК!A:P,7,FALSE())</f>
        <v>100</v>
      </c>
      <c r="F24" s="133" t="str">
        <f>VLOOKUP(B24,ИСХОДНИК!A:P,10,FALSE())</f>
        <v>R717 и фреоны</v>
      </c>
      <c r="G24" s="133" t="str">
        <f>VLOOKUP(B24,ИСХОДНИК!A:P,8,FALSE())</f>
        <v>28 / 30</v>
      </c>
      <c r="H24" s="134" t="str">
        <f>VLOOKUP(B24,ИСХОДНИК!A:P,9,FALSE())</f>
        <v xml:space="preserve"> -45…120</v>
      </c>
      <c r="I24" s="135" t="s">
        <v>285</v>
      </c>
      <c r="J24" s="132" t="str">
        <f>VLOOKUP(B24,ИСХОДНИК!A:P,15,FALSE())</f>
        <v>U6 PL40R</v>
      </c>
      <c r="K24" s="136">
        <f>VLOOKUP(B24,ИСХОДНИК!A:P,13,FALSE())</f>
        <v>2350</v>
      </c>
      <c r="L24" s="136">
        <f>VLOOKUP(B24,ИСХОДНИК!A:P,14,FALSE())</f>
        <v>2820</v>
      </c>
      <c r="M24" s="328" t="str">
        <f>IF(VLOOKUP(B24,ИСХОДНИК!A:R,18,FALSE())=1,ИСХОДНИК!$T$2,IF(VLOOKUP(B24,ИСХОДНИК!A:R,18,FALSE())=2,ИСХОДНИК!$T$4,IF(VLOOKUP(B24,ИСХОДНИК!A:R,18,FALSE())=3,ИСХОДНИК!$T$5)))</f>
        <v>○</v>
      </c>
    </row>
    <row r="27" spans="2:20">
      <c r="B27" s="452" t="s">
        <v>762</v>
      </c>
      <c r="C27" s="452"/>
      <c r="D27" s="452"/>
      <c r="E27" s="452"/>
      <c r="F27" s="452"/>
      <c r="G27" s="452"/>
      <c r="H27" s="452"/>
      <c r="I27" s="452"/>
      <c r="J27" s="452"/>
      <c r="K27" s="452"/>
      <c r="L27" s="452"/>
      <c r="M27" s="452"/>
    </row>
    <row r="28" spans="2:20" ht="32.25" customHeight="1">
      <c r="B28" s="488" t="s">
        <v>1552</v>
      </c>
      <c r="C28" s="486"/>
      <c r="D28" s="488" t="s">
        <v>1553</v>
      </c>
      <c r="E28" s="486"/>
      <c r="F28" s="482" t="s">
        <v>1554</v>
      </c>
      <c r="G28" s="483"/>
      <c r="H28" s="483"/>
      <c r="I28" s="483"/>
      <c r="J28" s="484"/>
      <c r="K28" s="482" t="s">
        <v>1556</v>
      </c>
      <c r="L28" s="483"/>
      <c r="M28" s="484"/>
    </row>
    <row r="29" spans="2:20" ht="217.5" customHeight="1">
      <c r="B29" s="494"/>
      <c r="C29" s="495"/>
      <c r="D29" s="505"/>
      <c r="E29" s="506"/>
      <c r="F29" s="387"/>
      <c r="G29" s="388"/>
      <c r="H29" s="388"/>
      <c r="I29" s="388"/>
      <c r="J29" s="389"/>
      <c r="K29" s="496"/>
      <c r="L29" s="497"/>
      <c r="M29" s="498"/>
    </row>
    <row r="30" spans="2:20" ht="40.5">
      <c r="B30" s="344" t="s">
        <v>10</v>
      </c>
      <c r="C30" s="443" t="s">
        <v>356</v>
      </c>
      <c r="D30" s="445"/>
      <c r="E30" s="445"/>
      <c r="F30" s="445"/>
      <c r="G30" s="445"/>
      <c r="H30" s="344" t="s">
        <v>761</v>
      </c>
      <c r="I30" s="345"/>
      <c r="J30" s="344" t="s">
        <v>18</v>
      </c>
      <c r="K30" s="401" t="s">
        <v>19</v>
      </c>
      <c r="L30" s="401" t="s">
        <v>20</v>
      </c>
      <c r="M30" s="321" t="s">
        <v>21</v>
      </c>
    </row>
    <row r="31" spans="2:20" ht="18.75" customHeight="1">
      <c r="B31" s="129" t="s">
        <v>1531</v>
      </c>
      <c r="C31" s="390" t="str">
        <f>VLOOKUP(B31,ИСХОДНИК!A:P,3,FALSE())</f>
        <v>Заглушка типа "А" с прокладками для клапанов ICS-R/ PM</v>
      </c>
      <c r="D31" s="386"/>
      <c r="E31" s="386"/>
      <c r="F31" s="386"/>
      <c r="G31" s="378"/>
      <c r="H31" s="132" t="s">
        <v>1690</v>
      </c>
      <c r="I31" s="38"/>
      <c r="J31" s="132" t="str">
        <f>VLOOKUP(B31,ИСХОДНИК!A:P,15,FALSE())</f>
        <v>U6 PL40R</v>
      </c>
      <c r="K31" s="136">
        <f>VLOOKUP(B31,ИСХОДНИК!A:P,13,FALSE())</f>
        <v>15</v>
      </c>
      <c r="L31" s="136">
        <f>VLOOKUP(B31,ИСХОДНИК!A:P,14,FALSE())</f>
        <v>18</v>
      </c>
      <c r="M31" s="132" t="str">
        <f>IF(VLOOKUP(B31,ИСХОДНИК!A:R,18,FALSE())=1,ИСХОДНИК!$T$2,IF(VLOOKUP(B31,ИСХОДНИК!A:R,18,FALSE())=2,ИСХОДНИК!$T$4,IF(VLOOKUP(B31,ИСХОДНИК!A:R,18,FALSE())=3,ИСХОДНИК!$T$5)))</f>
        <v>◑</v>
      </c>
    </row>
    <row r="32" spans="2:20" ht="18.75" customHeight="1">
      <c r="B32" s="129" t="s">
        <v>1532</v>
      </c>
      <c r="C32" s="390" t="str">
        <f>VLOOKUP(B32,ИСХОДНИК!A:P,3,FALSE())</f>
        <v>Заглушка типа "B" с прокладками для клапанов ICS-R/ PM</v>
      </c>
      <c r="D32" s="386"/>
      <c r="E32" s="386"/>
      <c r="F32" s="386"/>
      <c r="G32" s="378"/>
      <c r="H32" s="132" t="s">
        <v>1691</v>
      </c>
      <c r="I32" s="38"/>
      <c r="J32" s="132" t="str">
        <f>VLOOKUP(B32,ИСХОДНИК!A:P,15,FALSE())</f>
        <v>U6 PL40R</v>
      </c>
      <c r="K32" s="136">
        <f>VLOOKUP(B32,ИСХОДНИК!A:P,13,FALSE())</f>
        <v>35</v>
      </c>
      <c r="L32" s="136">
        <f>VLOOKUP(B32,ИСХОДНИК!A:P,14,FALSE())</f>
        <v>42</v>
      </c>
      <c r="M32" s="132" t="str">
        <f>IF(VLOOKUP(B32,ИСХОДНИК!A:R,18,FALSE())=1,ИСХОДНИК!$T$2,IF(VLOOKUP(B32,ИСХОДНИК!A:R,18,FALSE())=2,ИСХОДНИК!$T$4,IF(VLOOKUP(B32,ИСХОДНИК!A:R,18,FALSE())=3,ИСХОДНИК!$T$5)))</f>
        <v>◑</v>
      </c>
    </row>
    <row r="33" spans="1:16" ht="18" customHeight="1">
      <c r="A33" s="24"/>
      <c r="B33" s="25"/>
      <c r="C33" s="379"/>
      <c r="D33" s="379"/>
      <c r="E33" s="379"/>
      <c r="F33" s="379"/>
      <c r="G33" s="379"/>
      <c r="H33" s="379"/>
      <c r="I33" s="24"/>
      <c r="J33" s="15"/>
      <c r="K33" s="145"/>
      <c r="L33" s="145"/>
      <c r="M33" s="15"/>
      <c r="N33" s="24"/>
      <c r="O33" s="24"/>
      <c r="P33" s="24"/>
    </row>
    <row r="34" spans="1:16" ht="18.75" customHeight="1">
      <c r="B34" s="129" t="s">
        <v>726</v>
      </c>
      <c r="C34" s="390" t="str">
        <f>VLOOKUP(B34,ИСХОДНИК!A:P,3,FALSE())</f>
        <v>Ревизионный набор прокладок DN 20-25. PM, EVRAT, CVH</v>
      </c>
      <c r="D34" s="386"/>
      <c r="E34" s="386"/>
      <c r="F34" s="386"/>
      <c r="G34" s="378"/>
      <c r="H34" s="132" t="s">
        <v>1676</v>
      </c>
      <c r="I34" s="380"/>
      <c r="J34" s="132" t="str">
        <f>VLOOKUP(B34,ИСХОДНИК!A:P,15,FALSE())</f>
        <v>U6 PL40R</v>
      </c>
      <c r="K34" s="136">
        <f>VLOOKUP(B34,ИСХОДНИК!A:P,13,FALSE())</f>
        <v>35</v>
      </c>
      <c r="L34" s="136">
        <f>VLOOKUP(B34,ИСХОДНИК!A:P,14,FALSE())</f>
        <v>42</v>
      </c>
      <c r="M34" s="132" t="str">
        <f>IF(VLOOKUP(B34,ИСХОДНИК!A:R,18,FALSE())=1,ИСХОДНИК!$T$2,IF(VLOOKUP(B34,ИСХОДНИК!A:R,18,FALSE())=2,ИСХОДНИК!$T$4,IF(VLOOKUP(B34,ИСХОДНИК!A:R,18,FALSE())=3,ИСХОДНИК!$T$5)))</f>
        <v>◑</v>
      </c>
    </row>
    <row r="35" spans="1:16" ht="18.75" customHeight="1">
      <c r="B35" s="129" t="s">
        <v>727</v>
      </c>
      <c r="C35" s="390" t="str">
        <f>VLOOKUP(B35,ИСХОДНИК!A:P,3,FALSE())</f>
        <v>Ревизионный набор прокладок DN 32-40. PM, PMLX, EVRA</v>
      </c>
      <c r="D35" s="386"/>
      <c r="E35" s="386"/>
      <c r="F35" s="386"/>
      <c r="G35" s="386"/>
      <c r="H35" s="132" t="s">
        <v>1676</v>
      </c>
      <c r="I35" s="380"/>
      <c r="J35" s="132" t="str">
        <f>VLOOKUP(B35,ИСХОДНИК!A:P,15,FALSE())</f>
        <v>U6 PL40R</v>
      </c>
      <c r="K35" s="136">
        <f>VLOOKUP(B35,ИСХОДНИК!A:P,13,FALSE())</f>
        <v>62</v>
      </c>
      <c r="L35" s="136">
        <f>VLOOKUP(B35,ИСХОДНИК!A:P,14,FALSE())</f>
        <v>74.399999999999991</v>
      </c>
      <c r="M35" s="132" t="str">
        <f>IF(VLOOKUP(B35,ИСХОДНИК!A:R,18,FALSE())=1,ИСХОДНИК!$T$2,IF(VLOOKUP(B35,ИСХОДНИК!A:R,18,FALSE())=2,ИСХОДНИК!$T$4,IF(VLOOKUP(B35,ИСХОДНИК!A:R,18,FALSE())=3,ИСХОДНИК!$T$5)))</f>
        <v>◑</v>
      </c>
    </row>
    <row r="36" spans="1:16" ht="18.75" customHeight="1">
      <c r="B36" s="129" t="s">
        <v>728</v>
      </c>
      <c r="C36" s="390" t="str">
        <f>VLOOKUP(B36,ИСХОДНИК!A:P,3,FALSE())</f>
        <v>Ревизионный набор прокладок DN 50. Для клапанов PM, PMLX, EVRA</v>
      </c>
      <c r="D36" s="386"/>
      <c r="E36" s="386"/>
      <c r="F36" s="386"/>
      <c r="G36" s="386"/>
      <c r="H36" s="132" t="s">
        <v>1676</v>
      </c>
      <c r="I36" s="380"/>
      <c r="J36" s="132" t="str">
        <f>VLOOKUP(B36,ИСХОДНИК!A:P,15,FALSE())</f>
        <v>U6 PL40R</v>
      </c>
      <c r="K36" s="136">
        <f>VLOOKUP(B36,ИСХОДНИК!A:P,13,FALSE())</f>
        <v>75</v>
      </c>
      <c r="L36" s="136">
        <f>VLOOKUP(B36,ИСХОДНИК!A:P,14,FALSE())</f>
        <v>90</v>
      </c>
      <c r="M36" s="132" t="str">
        <f>IF(VLOOKUP(B36,ИСХОДНИК!A:R,18,FALSE())=1,ИСХОДНИК!$T$2,IF(VLOOKUP(B36,ИСХОДНИК!A:R,18,FALSE())=2,ИСХОДНИК!$T$4,IF(VLOOKUP(B36,ИСХОДНИК!A:R,18,FALSE())=3,ИСХОДНИК!$T$5)))</f>
        <v>◑</v>
      </c>
    </row>
    <row r="37" spans="1:16" ht="18.75" customHeight="1">
      <c r="B37" s="129" t="s">
        <v>729</v>
      </c>
      <c r="C37" s="390" t="str">
        <f>VLOOKUP(B37,ИСХОДНИК!A:P,3,FALSE())</f>
        <v>Ревизионный набор прокладок DN 65. Для клапанов PM, PMLX</v>
      </c>
      <c r="D37" s="386"/>
      <c r="E37" s="386"/>
      <c r="F37" s="386"/>
      <c r="G37" s="386"/>
      <c r="H37" s="132" t="s">
        <v>1676</v>
      </c>
      <c r="I37" s="380"/>
      <c r="J37" s="132" t="str">
        <f>VLOOKUP(B37,ИСХОДНИК!A:P,15,FALSE())</f>
        <v>U6 PL40R</v>
      </c>
      <c r="K37" s="136">
        <f>VLOOKUP(B37,ИСХОДНИК!A:P,13,FALSE())</f>
        <v>97</v>
      </c>
      <c r="L37" s="136">
        <f>VLOOKUP(B37,ИСХОДНИК!A:P,14,FALSE())</f>
        <v>116.39999999999999</v>
      </c>
      <c r="M37" s="132" t="str">
        <f>IF(VLOOKUP(B37,ИСХОДНИК!A:R,18,FALSE())=1,ИСХОДНИК!$T$2,IF(VLOOKUP(B37,ИСХОДНИК!A:R,18,FALSE())=2,ИСХОДНИК!$T$4,IF(VLOOKUP(B37,ИСХОДНИК!A:R,18,FALSE())=3,ИСХОДНИК!$T$5)))</f>
        <v>◑</v>
      </c>
    </row>
    <row r="38" spans="1:16" ht="18.75" customHeight="1">
      <c r="B38" s="129" t="s">
        <v>730</v>
      </c>
      <c r="C38" s="390" t="str">
        <f>VLOOKUP(B38,ИСХОДНИК!A:P,3,FALSE())</f>
        <v>Ревизионный набор прокладок DN 80. Для клапанов PM, PMLX</v>
      </c>
      <c r="D38" s="386"/>
      <c r="E38" s="386"/>
      <c r="F38" s="386"/>
      <c r="G38" s="386"/>
      <c r="H38" s="132" t="s">
        <v>1676</v>
      </c>
      <c r="I38" s="380"/>
      <c r="J38" s="132" t="str">
        <f>VLOOKUP(B38,ИСХОДНИК!A:P,15,FALSE())</f>
        <v>U6 PL40R</v>
      </c>
      <c r="K38" s="136">
        <f>VLOOKUP(B38,ИСХОДНИК!A:P,13,FALSE())</f>
        <v>139</v>
      </c>
      <c r="L38" s="136">
        <f>VLOOKUP(B38,ИСХОДНИК!A:P,14,FALSE())</f>
        <v>166.79999999999998</v>
      </c>
      <c r="M38" s="132" t="str">
        <f>IF(VLOOKUP(B38,ИСХОДНИК!A:R,18,FALSE())=1,ИСХОДНИК!$T$2,IF(VLOOKUP(B38,ИСХОДНИК!A:R,18,FALSE())=2,ИСХОДНИК!$T$4,IF(VLOOKUP(B38,ИСХОДНИК!A:R,18,FALSE())=3,ИСХОДНИК!$T$5)))</f>
        <v>◑</v>
      </c>
    </row>
    <row r="39" spans="1:16" ht="18.75" customHeight="1">
      <c r="B39" s="129" t="s">
        <v>731</v>
      </c>
      <c r="C39" s="390" t="str">
        <f>VLOOKUP(B39,ИСХОДНИК!A:P,3,FALSE())</f>
        <v>Ревизионный набор прокладок DN 100. Для клапанов PM, PMLX</v>
      </c>
      <c r="D39" s="386"/>
      <c r="E39" s="386"/>
      <c r="F39" s="386"/>
      <c r="G39" s="386"/>
      <c r="H39" s="132" t="s">
        <v>1676</v>
      </c>
      <c r="I39" s="380"/>
      <c r="J39" s="132" t="str">
        <f>VLOOKUP(B39,ИСХОДНИК!A:P,15,FALSE())</f>
        <v>U6 PL40R</v>
      </c>
      <c r="K39" s="136">
        <f>VLOOKUP(B39,ИСХОДНИК!A:P,13,FALSE())</f>
        <v>179</v>
      </c>
      <c r="L39" s="136">
        <f>VLOOKUP(B39,ИСХОДНИК!A:P,14,FALSE())</f>
        <v>214.79999999999998</v>
      </c>
      <c r="M39" s="132" t="str">
        <f>IF(VLOOKUP(B39,ИСХОДНИК!A:R,18,FALSE())=1,ИСХОДНИК!$T$2,IF(VLOOKUP(B39,ИСХОДНИК!A:R,18,FALSE())=2,ИСХОДНИК!$T$4,IF(VLOOKUP(B39,ИСХОДНИК!A:R,18,FALSE())=3,ИСХОДНИК!$T$5)))</f>
        <v>○</v>
      </c>
    </row>
    <row r="40" spans="1:16" ht="18" customHeight="1">
      <c r="A40" s="24"/>
      <c r="B40" s="25"/>
      <c r="C40" s="382"/>
      <c r="D40" s="382"/>
      <c r="E40" s="382"/>
      <c r="F40" s="382"/>
      <c r="G40" s="382"/>
      <c r="H40" s="382"/>
      <c r="I40" s="383"/>
      <c r="J40" s="384"/>
      <c r="K40" s="385"/>
      <c r="L40" s="385"/>
      <c r="M40" s="384"/>
      <c r="N40" s="24"/>
    </row>
    <row r="41" spans="1:16" ht="18.75" customHeight="1">
      <c r="B41" s="129" t="s">
        <v>978</v>
      </c>
      <c r="C41" s="390" t="str">
        <f>VLOOKUP(B41,ИСХОДНИК!A:P,3,FALSE())</f>
        <v>Сальник DN 20-65. Для клапанов PM, PMLX</v>
      </c>
      <c r="D41" s="386"/>
      <c r="E41" s="386"/>
      <c r="F41" s="386"/>
      <c r="G41" s="386"/>
      <c r="H41" s="132" t="s">
        <v>1689</v>
      </c>
      <c r="I41" s="380"/>
      <c r="J41" s="132" t="str">
        <f>VLOOKUP(B41,ИСХОДНИК!A:P,15,FALSE())</f>
        <v>U6 PL40R</v>
      </c>
      <c r="K41" s="136">
        <f>VLOOKUP(B41,ИСХОДНИК!A:P,13,FALSE())</f>
        <v>45</v>
      </c>
      <c r="L41" s="136">
        <f>VLOOKUP(B41,ИСХОДНИК!A:P,14,FALSE())</f>
        <v>54</v>
      </c>
      <c r="M41" s="381" t="str">
        <f>IF(VLOOKUP(B41,ИСХОДНИК!A:R,18,FALSE())=1,ИСХОДНИК!$T$2,IF(VLOOKUP(B41,ИСХОДНИК!A:R,18,FALSE())=2,ИСХОДНИК!$T$4,IF(VLOOKUP(B41,ИСХОДНИК!A:R,18,FALSE())=3,ИСХОДНИК!$T$5)))</f>
        <v>◑</v>
      </c>
    </row>
    <row r="42" spans="1:16" ht="18.75" customHeight="1">
      <c r="B42" s="129" t="s">
        <v>979</v>
      </c>
      <c r="C42" s="390" t="str">
        <f>VLOOKUP(B42,ИСХОДНИК!A:P,3,FALSE())</f>
        <v>Сальник DN 80-100. Для клапанов PM, PMLX</v>
      </c>
      <c r="D42" s="386"/>
      <c r="E42" s="386"/>
      <c r="F42" s="386"/>
      <c r="G42" s="386"/>
      <c r="H42" s="132" t="s">
        <v>1689</v>
      </c>
      <c r="I42" s="380"/>
      <c r="J42" s="132" t="str">
        <f>VLOOKUP(B42,ИСХОДНИК!A:P,15,FALSE())</f>
        <v>U6 PL40R</v>
      </c>
      <c r="K42" s="136">
        <f>VLOOKUP(B42,ИСХОДНИК!A:P,13,FALSE())</f>
        <v>60</v>
      </c>
      <c r="L42" s="136">
        <f>VLOOKUP(B42,ИСХОДНИК!A:P,14,FALSE())</f>
        <v>72</v>
      </c>
      <c r="M42" s="381" t="str">
        <f>IF(VLOOKUP(B42,ИСХОДНИК!A:R,18,FALSE())=1,ИСХОДНИК!$T$2,IF(VLOOKUP(B42,ИСХОДНИК!A:R,18,FALSE())=2,ИСХОДНИК!$T$4,IF(VLOOKUP(B42,ИСХОДНИК!A:R,18,FALSE())=3,ИСХОДНИК!$T$5)))</f>
        <v>◑</v>
      </c>
    </row>
  </sheetData>
  <autoFilter ref="B10:M10" xr:uid="{00000000-0001-0000-0800-000000000000}"/>
  <mergeCells count="18">
    <mergeCell ref="O2:T2"/>
    <mergeCell ref="Q3:R8"/>
    <mergeCell ref="O9:O10"/>
    <mergeCell ref="P9:P10"/>
    <mergeCell ref="Q9:R9"/>
    <mergeCell ref="S9:T9"/>
    <mergeCell ref="K29:M29"/>
    <mergeCell ref="B27:M27"/>
    <mergeCell ref="B28:C28"/>
    <mergeCell ref="K28:M28"/>
    <mergeCell ref="B3:G3"/>
    <mergeCell ref="J9:M9"/>
    <mergeCell ref="B9:H9"/>
    <mergeCell ref="C30:G30"/>
    <mergeCell ref="F28:J28"/>
    <mergeCell ref="D28:E28"/>
    <mergeCell ref="D29:E29"/>
    <mergeCell ref="B29:C29"/>
  </mergeCells>
  <phoneticPr fontId="11" type="noConversion"/>
  <hyperlinks>
    <hyperlink ref="B7" r:id="rId1" xr:uid="{339569CA-6759-4D5F-8316-39BB11715D4E}"/>
    <hyperlink ref="B8" r:id="rId2" xr:uid="{C8A89630-2128-473E-BAB5-DA3B117E2501}"/>
  </hyperlinks>
  <pageMargins left="0.75" right="0.75" top="1" bottom="1" header="0.511811023622047" footer="0.5"/>
  <pageSetup paperSize="9" orientation="portrait" horizontalDpi="300" verticalDpi="300" r:id="rId3"/>
  <headerFooter>
    <oddFooter>&amp;C&amp;1#&amp;"Calibri,Обычный"&amp;10&amp;K000000Classified as Business</oddFooter>
  </headerFooter>
  <drawing r:id="rId4"/>
  <legacyDrawing r:id="rId5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C0198E-9837-4C8F-8BC8-532CAA2248A4}">
  <dimension ref="A1:P55"/>
  <sheetViews>
    <sheetView showGridLines="0" zoomScale="145" zoomScaleNormal="145" workbookViewId="0">
      <selection activeCell="B11" sqref="B11"/>
    </sheetView>
  </sheetViews>
  <sheetFormatPr defaultColWidth="9.28515625" defaultRowHeight="12.75"/>
  <cols>
    <col min="1" max="1" width="2.28515625" style="150" customWidth="1"/>
    <col min="2" max="2" width="15.5703125" style="152" customWidth="1"/>
    <col min="3" max="3" width="15.7109375" style="150" customWidth="1"/>
    <col min="4" max="4" width="25" style="150" customWidth="1"/>
    <col min="5" max="5" width="9.28515625" style="150" customWidth="1"/>
    <col min="6" max="6" width="25.85546875" style="150" customWidth="1"/>
    <col min="7" max="7" width="11.140625" style="150" customWidth="1"/>
    <col min="8" max="8" width="17.85546875" style="150" customWidth="1"/>
    <col min="9" max="9" width="20.28515625" style="150" customWidth="1"/>
    <col min="10" max="10" width="12.85546875" style="150" customWidth="1"/>
    <col min="11" max="11" width="11.28515625" style="150" customWidth="1"/>
    <col min="12" max="12" width="4" style="150" customWidth="1"/>
    <col min="13" max="16384" width="9.28515625" style="150"/>
  </cols>
  <sheetData>
    <row r="1" spans="1:16" ht="11.25" customHeight="1"/>
    <row r="2" spans="1:16" ht="42" customHeight="1">
      <c r="B2" s="286" t="s">
        <v>266</v>
      </c>
      <c r="C2" s="287"/>
      <c r="D2" s="287"/>
      <c r="E2" s="287"/>
      <c r="F2" s="287"/>
      <c r="G2" s="287"/>
      <c r="H2" s="287"/>
      <c r="I2" s="287"/>
      <c r="J2" s="287"/>
      <c r="K2" s="287"/>
      <c r="L2" s="288"/>
    </row>
    <row r="3" spans="1:16" ht="51.75" customHeight="1">
      <c r="B3" s="439" t="s">
        <v>987</v>
      </c>
      <c r="C3" s="439"/>
      <c r="D3" s="439"/>
      <c r="E3" s="439"/>
      <c r="F3" s="439"/>
      <c r="G3" s="439"/>
      <c r="H3" s="112"/>
      <c r="I3" s="112"/>
      <c r="J3" s="112"/>
      <c r="K3" s="112"/>
      <c r="L3" s="113"/>
    </row>
    <row r="4" spans="1:16" ht="10.5" customHeight="1">
      <c r="B4" s="114" t="s">
        <v>2</v>
      </c>
      <c r="C4" s="115" t="s">
        <v>3</v>
      </c>
      <c r="D4" s="116"/>
      <c r="E4" s="117"/>
      <c r="F4" s="117"/>
      <c r="G4" s="168"/>
      <c r="H4" s="112"/>
      <c r="I4" s="112"/>
      <c r="J4" s="112"/>
      <c r="K4" s="112"/>
      <c r="L4" s="113"/>
    </row>
    <row r="5" spans="1:16" ht="10.5" customHeight="1">
      <c r="B5" s="119" t="s">
        <v>4</v>
      </c>
      <c r="C5" s="115" t="s">
        <v>5</v>
      </c>
      <c r="D5" s="116"/>
      <c r="E5" s="117"/>
      <c r="F5" s="117"/>
      <c r="G5" s="168"/>
      <c r="H5" s="112"/>
      <c r="I5" s="112"/>
      <c r="J5" s="112"/>
      <c r="K5" s="112"/>
      <c r="L5" s="113"/>
    </row>
    <row r="6" spans="1:16" ht="11.25" customHeight="1">
      <c r="B6" s="120" t="s">
        <v>6</v>
      </c>
      <c r="C6" s="115" t="s">
        <v>7</v>
      </c>
      <c r="D6" s="116"/>
      <c r="E6" s="117"/>
      <c r="F6" s="117"/>
      <c r="G6" s="168"/>
      <c r="H6" s="112"/>
      <c r="I6" s="112"/>
      <c r="J6" s="112"/>
      <c r="K6" s="112"/>
      <c r="L6" s="113"/>
    </row>
    <row r="7" spans="1:16" ht="15" customHeight="1">
      <c r="B7" s="121" t="s">
        <v>8</v>
      </c>
      <c r="C7" s="122"/>
      <c r="D7" s="122"/>
      <c r="E7" s="123"/>
      <c r="F7" s="123"/>
      <c r="G7" s="168"/>
      <c r="H7" s="112"/>
      <c r="I7" s="112"/>
      <c r="J7" s="112"/>
      <c r="K7" s="112"/>
      <c r="L7" s="113"/>
    </row>
    <row r="8" spans="1:16" ht="15" customHeight="1">
      <c r="A8" s="156"/>
      <c r="B8" s="124" t="s">
        <v>336</v>
      </c>
      <c r="C8" s="125"/>
      <c r="D8" s="126"/>
      <c r="E8" s="127"/>
      <c r="F8" s="127"/>
      <c r="G8" s="168"/>
      <c r="H8" s="112"/>
      <c r="I8" s="112"/>
      <c r="J8" s="112"/>
      <c r="K8" s="112"/>
      <c r="L8" s="113"/>
    </row>
    <row r="9" spans="1:16" ht="14.25" customHeight="1">
      <c r="B9" s="206"/>
      <c r="C9" s="207"/>
      <c r="D9" s="207"/>
      <c r="E9" s="207"/>
      <c r="F9" s="207"/>
      <c r="G9" s="207"/>
      <c r="H9" s="207"/>
      <c r="I9" s="564" t="s">
        <v>1717</v>
      </c>
      <c r="J9" s="564"/>
      <c r="K9" s="564"/>
      <c r="L9" s="567"/>
    </row>
    <row r="10" spans="1:16" ht="40.5">
      <c r="B10" s="281" t="s">
        <v>10</v>
      </c>
      <c r="C10" s="281" t="s">
        <v>11</v>
      </c>
      <c r="D10" s="281" t="s">
        <v>13</v>
      </c>
      <c r="E10" s="281" t="s">
        <v>14</v>
      </c>
      <c r="F10" s="281" t="s">
        <v>15</v>
      </c>
      <c r="G10" s="281" t="s">
        <v>16</v>
      </c>
      <c r="H10" s="281" t="s">
        <v>315</v>
      </c>
      <c r="I10" s="281" t="s">
        <v>18</v>
      </c>
      <c r="J10" s="301" t="s">
        <v>19</v>
      </c>
      <c r="K10" s="301" t="s">
        <v>20</v>
      </c>
      <c r="L10" s="298" t="s">
        <v>21</v>
      </c>
      <c r="P10" s="208"/>
    </row>
    <row r="11" spans="1:16" ht="27" customHeight="1">
      <c r="B11" s="169" t="s">
        <v>864</v>
      </c>
      <c r="C11" s="160" t="str">
        <f>VLOOKUP(B11,ИСХОДНИК!A:P,5,FALSE())</f>
        <v>ICLX-R 32 D</v>
      </c>
      <c r="D11" s="131" t="str">
        <f>VLOOKUP(B11,ИСХОДНИК!A:P,11,FALSE())</f>
        <v>Под сварку встык DIN</v>
      </c>
      <c r="E11" s="162">
        <f>VLOOKUP(B11,ИСХОДНИК!A:P,7,FALSE())</f>
        <v>32</v>
      </c>
      <c r="F11" s="133" t="str">
        <f>VLOOKUP(B11,ИСХОДНИК!A:P,10,FALSE())</f>
        <v>R717, R744 и фреоны</v>
      </c>
      <c r="G11" s="133">
        <f>VLOOKUP(B11,ИСХОДНИК!A:P,8,FALSE())</f>
        <v>52</v>
      </c>
      <c r="H11" s="134" t="str">
        <f>VLOOKUP(B11,ИСХОДНИК!A:P,9,FALSE())</f>
        <v xml:space="preserve"> -50…120</v>
      </c>
      <c r="I11" s="162" t="str">
        <f>VLOOKUP(B11,ИСХОДНИК!A:P,15,FALSE())</f>
        <v>PR PL40R-Project</v>
      </c>
      <c r="J11" s="136">
        <f>VLOOKUP(B11,ИСХОДНИК!A:P,13,FALSE())</f>
        <v>2000</v>
      </c>
      <c r="K11" s="136">
        <f>VLOOKUP(B11,ИСХОДНИК!A:P,14,FALSE())</f>
        <v>2400</v>
      </c>
      <c r="L11" s="163" t="str">
        <f>IF(VLOOKUP(B11,ИСХОДНИК!A:R,18,FALSE())=1,ИСХОДНИК!$T$2,IF(VLOOKUP(B11,ИСХОДНИК!A:R,18,FALSE())=2,ИСХОДНИК!$T$4,IF(VLOOKUP(B11,ИСХОДНИК!A:R,18,FALSE())=3,ИСХОДНИК!$T$5)))</f>
        <v>○</v>
      </c>
    </row>
    <row r="12" spans="1:16" ht="27" customHeight="1">
      <c r="B12" s="129" t="s">
        <v>865</v>
      </c>
      <c r="C12" s="160" t="str">
        <f>VLOOKUP(B12,ИСХОДНИК!A:P,5,FALSE())</f>
        <v>ICLX-R 40 D</v>
      </c>
      <c r="D12" s="131" t="str">
        <f>VLOOKUP(B12,ИСХОДНИК!A:P,11,FALSE())</f>
        <v>Под сварку встык DIN</v>
      </c>
      <c r="E12" s="162">
        <f>VLOOKUP(B12,ИСХОДНИК!A:P,7,FALSE())</f>
        <v>40</v>
      </c>
      <c r="F12" s="133" t="str">
        <f>VLOOKUP(B12,ИСХОДНИК!A:P,10,FALSE())</f>
        <v>R717, R744 и фреоны</v>
      </c>
      <c r="G12" s="133">
        <f>VLOOKUP(B12,ИСХОДНИК!A:P,8,FALSE())</f>
        <v>52</v>
      </c>
      <c r="H12" s="134" t="str">
        <f>VLOOKUP(B12,ИСХОДНИК!A:P,9,FALSE())</f>
        <v xml:space="preserve"> -50…120</v>
      </c>
      <c r="I12" s="162" t="str">
        <f>VLOOKUP(B12,ИСХОДНИК!A:P,15,FALSE())</f>
        <v>PR PL40R-Project</v>
      </c>
      <c r="J12" s="136">
        <f>VLOOKUP(B12,ИСХОДНИК!A:P,13,FALSE())</f>
        <v>2050</v>
      </c>
      <c r="K12" s="136">
        <f>VLOOKUP(B12,ИСХОДНИК!A:P,14,FALSE())</f>
        <v>2460</v>
      </c>
      <c r="L12" s="163" t="str">
        <f>IF(VLOOKUP(B12,ИСХОДНИК!A:R,18,FALSE())=1,ИСХОДНИК!$T$2,IF(VLOOKUP(B12,ИСХОДНИК!A:R,18,FALSE())=2,ИСХОДНИК!$T$4,IF(VLOOKUP(B12,ИСХОДНИК!A:R,18,FALSE())=3,ИСХОДНИК!$T$5)))</f>
        <v>○</v>
      </c>
    </row>
    <row r="13" spans="1:16" ht="27" customHeight="1">
      <c r="B13" s="129" t="s">
        <v>866</v>
      </c>
      <c r="C13" s="160" t="str">
        <f>VLOOKUP(B13,ИСХОДНИК!A:P,5,FALSE())</f>
        <v>ICLX-R 50 D</v>
      </c>
      <c r="D13" s="131" t="str">
        <f>VLOOKUP(B13,ИСХОДНИК!A:P,11,FALSE())</f>
        <v>Под сварку встык DIN</v>
      </c>
      <c r="E13" s="162">
        <f>VLOOKUP(B13,ИСХОДНИК!A:P,7,FALSE())</f>
        <v>50</v>
      </c>
      <c r="F13" s="133" t="str">
        <f>VLOOKUP(B13,ИСХОДНИК!A:P,10,FALSE())</f>
        <v>R717, R744 и фреоны</v>
      </c>
      <c r="G13" s="133">
        <f>VLOOKUP(B13,ИСХОДНИК!A:P,8,FALSE())</f>
        <v>52</v>
      </c>
      <c r="H13" s="134" t="str">
        <f>VLOOKUP(B13,ИСХОДНИК!A:P,9,FALSE())</f>
        <v xml:space="preserve"> -50…120</v>
      </c>
      <c r="I13" s="162" t="str">
        <f>VLOOKUP(B13,ИСХОДНИК!A:P,15,FALSE())</f>
        <v>PR PL40R-Project</v>
      </c>
      <c r="J13" s="136">
        <f>VLOOKUP(B13,ИСХОДНИК!A:P,13,FALSE())</f>
        <v>2200</v>
      </c>
      <c r="K13" s="136">
        <f>VLOOKUP(B13,ИСХОДНИК!A:P,14,FALSE())</f>
        <v>2640</v>
      </c>
      <c r="L13" s="163" t="str">
        <f>IF(VLOOKUP(B13,ИСХОДНИК!A:R,18,FALSE())=1,ИСХОДНИК!$T$2,IF(VLOOKUP(B13,ИСХОДНИК!A:R,18,FALSE())=2,ИСХОДНИК!$T$4,IF(VLOOKUP(B13,ИСХОДНИК!A:R,18,FALSE())=3,ИСХОДНИК!$T$5)))</f>
        <v>○</v>
      </c>
    </row>
    <row r="14" spans="1:16" ht="27" customHeight="1">
      <c r="B14" s="129" t="s">
        <v>867</v>
      </c>
      <c r="C14" s="160" t="str">
        <f>VLOOKUP(B14,ИСХОДНИК!A:P,5,FALSE())</f>
        <v>ICLX-R 65 D</v>
      </c>
      <c r="D14" s="131" t="str">
        <f>VLOOKUP(B14,ИСХОДНИК!A:P,11,FALSE())</f>
        <v>Под сварку встык DIN</v>
      </c>
      <c r="E14" s="162">
        <f>VLOOKUP(B14,ИСХОДНИК!A:P,7,FALSE())</f>
        <v>65</v>
      </c>
      <c r="F14" s="133" t="str">
        <f>VLOOKUP(B14,ИСХОДНИК!A:P,10,FALSE())</f>
        <v>R717, R744 и фреоны</v>
      </c>
      <c r="G14" s="133">
        <f>VLOOKUP(B14,ИСХОДНИК!A:P,8,FALSE())</f>
        <v>52</v>
      </c>
      <c r="H14" s="134" t="str">
        <f>VLOOKUP(B14,ИСХОДНИК!A:P,9,FALSE())</f>
        <v xml:space="preserve"> -50…120</v>
      </c>
      <c r="I14" s="162" t="str">
        <f>VLOOKUP(B14,ИСХОДНИК!A:P,15,FALSE())</f>
        <v>PR PL40R-Project</v>
      </c>
      <c r="J14" s="136">
        <f>VLOOKUP(B14,ИСХОДНИК!A:P,13,FALSE())</f>
        <v>2750</v>
      </c>
      <c r="K14" s="136">
        <f>VLOOKUP(B14,ИСХОДНИК!A:P,14,FALSE())</f>
        <v>3300</v>
      </c>
      <c r="L14" s="163" t="str">
        <f>IF(VLOOKUP(B14,ИСХОДНИК!A:R,18,FALSE())=1,ИСХОДНИК!$T$2,IF(VLOOKUP(B14,ИСХОДНИК!A:R,18,FALSE())=2,ИСХОДНИК!$T$4,IF(VLOOKUP(B14,ИСХОДНИК!A:R,18,FALSE())=3,ИСХОДНИК!$T$5)))</f>
        <v>○</v>
      </c>
    </row>
    <row r="15" spans="1:16" ht="27" customHeight="1">
      <c r="B15" s="129" t="s">
        <v>868</v>
      </c>
      <c r="C15" s="160" t="str">
        <f>VLOOKUP(B15,ИСХОДНИК!A:P,5,FALSE())</f>
        <v>ICLX-R 80 D</v>
      </c>
      <c r="D15" s="131" t="str">
        <f>VLOOKUP(B15,ИСХОДНИК!A:P,11,FALSE())</f>
        <v>Под сварку встык DIN</v>
      </c>
      <c r="E15" s="162">
        <f>VLOOKUP(B15,ИСХОДНИК!A:P,7,FALSE())</f>
        <v>80</v>
      </c>
      <c r="F15" s="133" t="str">
        <f>VLOOKUP(B15,ИСХОДНИК!A:P,10,FALSE())</f>
        <v>R717, R744 и фреоны</v>
      </c>
      <c r="G15" s="133">
        <f>VLOOKUP(B15,ИСХОДНИК!A:P,8,FALSE())</f>
        <v>52</v>
      </c>
      <c r="H15" s="134" t="str">
        <f>VLOOKUP(B15,ИСХОДНИК!A:P,9,FALSE())</f>
        <v xml:space="preserve"> -50…120</v>
      </c>
      <c r="I15" s="162" t="str">
        <f>VLOOKUP(B15,ИСХОДНИК!A:P,15,FALSE())</f>
        <v>PR PL40R-Project</v>
      </c>
      <c r="J15" s="136">
        <f>VLOOKUP(B15,ИСХОДНИК!A:P,13,FALSE())</f>
        <v>3500</v>
      </c>
      <c r="K15" s="136">
        <f>VLOOKUP(B15,ИСХОДНИК!A:P,14,FALSE())</f>
        <v>4200</v>
      </c>
      <c r="L15" s="163" t="str">
        <f>IF(VLOOKUP(B15,ИСХОДНИК!A:R,18,FALSE())=1,ИСХОДНИК!$T$2,IF(VLOOKUP(B15,ИСХОДНИК!A:R,18,FALSE())=2,ИСХОДНИК!$T$4,IF(VLOOKUP(B15,ИСХОДНИК!A:R,18,FALSE())=3,ИСХОДНИК!$T$5)))</f>
        <v>○</v>
      </c>
    </row>
    <row r="16" spans="1:16" ht="27" customHeight="1">
      <c r="B16" s="129" t="s">
        <v>869</v>
      </c>
      <c r="C16" s="130" t="str">
        <f>VLOOKUP(B16,ИСХОДНИК!A:P,5,FALSE())</f>
        <v>ICLX-R 100 D</v>
      </c>
      <c r="D16" s="131" t="str">
        <f>VLOOKUP(B16,ИСХОДНИК!A:P,11,FALSE())</f>
        <v>Под сварку встык DIN</v>
      </c>
      <c r="E16" s="132">
        <f>VLOOKUP(B16,ИСХОДНИК!A:P,7,FALSE())</f>
        <v>100</v>
      </c>
      <c r="F16" s="133" t="str">
        <f>VLOOKUP(B16,ИСХОДНИК!A:P,10,FALSE())</f>
        <v>R717, R744 и фреоны</v>
      </c>
      <c r="G16" s="133">
        <f>VLOOKUP(B16,ИСХОДНИК!A:P,8,FALSE())</f>
        <v>52</v>
      </c>
      <c r="H16" s="133" t="str">
        <f>VLOOKUP(B16,ИСХОДНИК!A:P,9,FALSE())</f>
        <v xml:space="preserve"> -50…120</v>
      </c>
      <c r="I16" s="132" t="str">
        <f>VLOOKUP(B16,ИСХОДНИК!A:P,15,FALSE())</f>
        <v>PR PL40R-Project</v>
      </c>
      <c r="J16" s="136">
        <f>VLOOKUP(B16,ИСХОДНИК!A:P,13,FALSE())</f>
        <v>4900</v>
      </c>
      <c r="K16" s="136">
        <f>VLOOKUP(B16,ИСХОДНИК!A:P,14,FALSE())</f>
        <v>5880</v>
      </c>
      <c r="L16" s="137" t="str">
        <f>IF(VLOOKUP(B16,ИСХОДНИК!A:R,18,FALSE())=1,ИСХОДНИК!$T$2,IF(VLOOKUP(B16,ИСХОДНИК!A:R,18,FALSE())=2,ИСХОДНИК!$T$4,IF(VLOOKUP(B16,ИСХОДНИК!A:R,18,FALSE())=3,ИСХОДНИК!$T$5)))</f>
        <v>○</v>
      </c>
    </row>
    <row r="17" spans="2:13" ht="27" customHeight="1">
      <c r="B17" s="129" t="s">
        <v>988</v>
      </c>
      <c r="C17" s="130" t="str">
        <f>VLOOKUP(B17,ИСХОДНИК!A:P,5,FALSE())</f>
        <v>ICLX-R 125 D</v>
      </c>
      <c r="D17" s="131" t="str">
        <f>VLOOKUP(B17,ИСХОДНИК!A:P,11,FALSE())</f>
        <v>Под сварку встык DIN</v>
      </c>
      <c r="E17" s="162">
        <f>VLOOKUP(B17,ИСХОДНИК!A:P,7,FALSE())</f>
        <v>125</v>
      </c>
      <c r="F17" s="133" t="str">
        <f>VLOOKUP(B17,ИСХОДНИК!A:P,10,FALSE())</f>
        <v>R717, R744 и фреоны</v>
      </c>
      <c r="G17" s="133">
        <f>VLOOKUP(B17,ИСХОДНИК!A:P,8,FALSE())</f>
        <v>52</v>
      </c>
      <c r="H17" s="134" t="str">
        <f>VLOOKUP(B17,ИСХОДНИК!A:P,9,FALSE())</f>
        <v xml:space="preserve"> -50…120</v>
      </c>
      <c r="I17" s="162" t="str">
        <f>VLOOKUP(B17,ИСХОДНИК!A:P,15,FALSE())</f>
        <v>PR PL40R-Project</v>
      </c>
      <c r="J17" s="136">
        <f>VLOOKUP(B17,ИСХОДНИК!A:P,13,FALSE())</f>
        <v>6700</v>
      </c>
      <c r="K17" s="136">
        <f>VLOOKUP(B17,ИСХОДНИК!A:P,14,FALSE())</f>
        <v>8040</v>
      </c>
      <c r="L17" s="163" t="str">
        <f>IF(VLOOKUP(B17,ИСХОДНИК!A:R,18,FALSE())=1,ИСХОДНИК!$T$2,IF(VLOOKUP(B17,ИСХОДНИК!A:R,18,FALSE())=2,ИСХОДНИК!$T$4,IF(VLOOKUP(B17,ИСХОДНИК!A:R,18,FALSE())=3,ИСХОДНИК!$T$5)))</f>
        <v>○</v>
      </c>
    </row>
    <row r="18" spans="2:13" ht="27" customHeight="1">
      <c r="B18" s="129" t="s">
        <v>989</v>
      </c>
      <c r="C18" s="130" t="str">
        <f>VLOOKUP(B18,ИСХОДНИК!A:P,5,FALSE())</f>
        <v>ICLX-R 150 D</v>
      </c>
      <c r="D18" s="131" t="str">
        <f>VLOOKUP(B18,ИСХОДНИК!A:P,11,FALSE())</f>
        <v>Под сварку встык DIN</v>
      </c>
      <c r="E18" s="132">
        <f>VLOOKUP(B18,ИСХОДНИК!A:P,7,FALSE())</f>
        <v>150</v>
      </c>
      <c r="F18" s="133" t="str">
        <f>VLOOKUP(B18,ИСХОДНИК!A:P,10,FALSE())</f>
        <v>R717, R744 и фреоны</v>
      </c>
      <c r="G18" s="133">
        <f>VLOOKUP(B18,ИСХОДНИК!A:P,8,FALSE())</f>
        <v>52</v>
      </c>
      <c r="H18" s="133" t="str">
        <f>VLOOKUP(B18,ИСХОДНИК!A:P,9,FALSE())</f>
        <v xml:space="preserve"> -50…120</v>
      </c>
      <c r="I18" s="132" t="str">
        <f>VLOOKUP(B18,ИСХОДНИК!A:P,15,FALSE())</f>
        <v>PR PL40R-Project</v>
      </c>
      <c r="J18" s="136">
        <f>VLOOKUP(B18,ИСХОДНИК!A:P,13,FALSE())</f>
        <v>9900</v>
      </c>
      <c r="K18" s="136">
        <f>VLOOKUP(B18,ИСХОДНИК!A:P,14,FALSE())</f>
        <v>11880</v>
      </c>
      <c r="L18" s="137" t="str">
        <f>IF(VLOOKUP(B18,ИСХОДНИК!A:R,18,FALSE())=1,ИСХОДНИК!$T$2,IF(VLOOKUP(B18,ИСХОДНИК!A:R,18,FALSE())=2,ИСХОДНИК!$T$4,IF(VLOOKUP(B18,ИСХОДНИК!A:R,18,FALSE())=3,ИСХОДНИК!$T$5)))</f>
        <v>○</v>
      </c>
    </row>
    <row r="19" spans="2:13" ht="20.25" customHeight="1">
      <c r="B19" s="256" t="s">
        <v>275</v>
      </c>
    </row>
    <row r="20" spans="2:13">
      <c r="B20" s="515" t="s">
        <v>1003</v>
      </c>
      <c r="C20" s="515"/>
      <c r="D20" s="515"/>
      <c r="E20" s="515"/>
      <c r="F20" s="515"/>
      <c r="G20" s="211" t="s">
        <v>277</v>
      </c>
    </row>
    <row r="21" spans="2:13">
      <c r="B21" s="515" t="s">
        <v>278</v>
      </c>
      <c r="C21" s="515"/>
      <c r="D21" s="515"/>
      <c r="E21" s="515"/>
      <c r="F21" s="515"/>
      <c r="G21" s="211" t="s">
        <v>282</v>
      </c>
    </row>
    <row r="22" spans="2:13">
      <c r="B22" s="515" t="s">
        <v>1004</v>
      </c>
      <c r="C22" s="515"/>
      <c r="D22" s="515"/>
      <c r="E22" s="515"/>
      <c r="F22" s="515"/>
      <c r="G22" s="211" t="s">
        <v>282</v>
      </c>
    </row>
    <row r="23" spans="2:13">
      <c r="B23" s="515" t="s">
        <v>280</v>
      </c>
      <c r="C23" s="515"/>
      <c r="D23" s="515"/>
      <c r="E23" s="515"/>
      <c r="F23" s="515"/>
      <c r="G23" s="211" t="s">
        <v>279</v>
      </c>
    </row>
    <row r="24" spans="2:13">
      <c r="B24" s="515" t="s">
        <v>281</v>
      </c>
      <c r="C24" s="515"/>
      <c r="D24" s="515"/>
      <c r="E24" s="515"/>
      <c r="F24" s="515"/>
      <c r="G24" s="211" t="s">
        <v>282</v>
      </c>
    </row>
    <row r="26" spans="2:13">
      <c r="B26" s="257" t="s">
        <v>1573</v>
      </c>
      <c r="C26" s="257"/>
      <c r="D26" s="257"/>
      <c r="E26" s="257"/>
      <c r="F26" s="257"/>
      <c r="G26" s="257"/>
      <c r="H26" s="257"/>
      <c r="I26" s="257"/>
      <c r="J26" s="257"/>
      <c r="K26" s="257"/>
      <c r="L26" s="257"/>
      <c r="M26" s="257"/>
    </row>
    <row r="27" spans="2:13" ht="40.5">
      <c r="B27" s="281" t="s">
        <v>10</v>
      </c>
      <c r="C27" s="281" t="s">
        <v>11</v>
      </c>
      <c r="D27" s="422"/>
      <c r="E27" s="424"/>
      <c r="F27" s="281" t="s">
        <v>15</v>
      </c>
      <c r="G27" s="281" t="s">
        <v>16</v>
      </c>
      <c r="H27" s="281" t="s">
        <v>315</v>
      </c>
      <c r="I27" s="296" t="s">
        <v>18</v>
      </c>
      <c r="J27" s="301" t="s">
        <v>19</v>
      </c>
      <c r="K27" s="301" t="s">
        <v>20</v>
      </c>
      <c r="L27" s="298" t="s">
        <v>21</v>
      </c>
    </row>
    <row r="28" spans="2:13" ht="24.75" customHeight="1">
      <c r="B28" s="129" t="s">
        <v>303</v>
      </c>
      <c r="C28" s="130" t="str">
        <f>VLOOKUP(B28,ИСХОДНИК!A:P,5,FALSE())</f>
        <v>EVM-NC</v>
      </c>
      <c r="D28" s="516" t="str">
        <f>VLOOKUP(B28,ИСХОДНИК!A:P,6,FALSE())</f>
        <v xml:space="preserve">нормально закрытый </v>
      </c>
      <c r="E28" s="517"/>
      <c r="F28" s="133" t="str">
        <f>VLOOKUP(B28,ИСХОДНИК!A:P,10,FALSE())</f>
        <v>R717, R744 и фреоны</v>
      </c>
      <c r="G28" s="135">
        <f>VLOOKUP(B28,ИСХОДНИК!A:P,8,FALSE())</f>
        <v>52</v>
      </c>
      <c r="H28" s="133" t="str">
        <f>VLOOKUP(B28,ИСХОДНИК!A:P,9,FALSE())</f>
        <v xml:space="preserve"> -50…120</v>
      </c>
      <c r="I28" s="132" t="str">
        <f>VLOOKUP(B28,ИСХОДНИК!A:P,15,FALSE())</f>
        <v>U6 PL40R</v>
      </c>
      <c r="J28" s="136">
        <f>VLOOKUP(B28,ИСХОДНИК!A:P,13,FALSE())</f>
        <v>95</v>
      </c>
      <c r="K28" s="136">
        <f>VLOOKUP(B28,ИСХОДНИК!A:P,14,FALSE())</f>
        <v>114</v>
      </c>
      <c r="L28" s="137" t="str">
        <f>IF(VLOOKUP(B28,ИСХОДНИК!A:R,18,FALSE())=1,ИСХОДНИК!$T$2,IF(VLOOKUP(B28,ИСХОДНИК!A:R,18,FALSE())=2,ИСХОДНИК!$T$4,IF(VLOOKUP(B28,ИСХОДНИК!A:R,18,FALSE())=3,ИСХОДНИК!$T$5)))</f>
        <v>◑</v>
      </c>
    </row>
    <row r="29" spans="2:13" ht="24.75" customHeight="1">
      <c r="B29" s="212" t="s">
        <v>816</v>
      </c>
      <c r="C29" s="130" t="str">
        <f>VLOOKUP(B29,ИСХОДНИК!A:P,5,FALSE())</f>
        <v>EVM-NO</v>
      </c>
      <c r="D29" s="516" t="str">
        <f>VLOOKUP(B29,ИСХОДНИК!A:P,6,FALSE())</f>
        <v>нормально открытый</v>
      </c>
      <c r="E29" s="517"/>
      <c r="F29" s="133" t="str">
        <f>VLOOKUP(B29,ИСХОДНИК!A:P,10,FALSE())</f>
        <v>R717, R744 и фреоны</v>
      </c>
      <c r="G29" s="135">
        <f>VLOOKUP(B29,ИСХОДНИК!A:P,8,FALSE())</f>
        <v>52</v>
      </c>
      <c r="H29" s="133" t="str">
        <f>VLOOKUP(B29,ИСХОДНИК!A:P,9,FALSE())</f>
        <v xml:space="preserve"> -50…120</v>
      </c>
      <c r="I29" s="132" t="str">
        <f>VLOOKUP(B29,ИСХОДНИК!A:P,15,FALSE())</f>
        <v>U6 PL40R</v>
      </c>
      <c r="J29" s="136">
        <f>VLOOKUP(B29,ИСХОДНИК!A:P,13,FALSE())</f>
        <v>280</v>
      </c>
      <c r="K29" s="136">
        <f>VLOOKUP(B29,ИСХОДНИК!A:P,14,FALSE())</f>
        <v>336</v>
      </c>
      <c r="L29" s="138" t="str">
        <f>IF(VLOOKUP(B29,ИСХОДНИК!A:R,18,FALSE())=1,ИСХОДНИК!$T$2,IF(VLOOKUP(B29,ИСХОДНИК!A:R,18,FALSE())=2,ИСХОДНИК!$T$4,IF(VLOOKUP(B29,ИСХОДНИК!A:R,18,FALSE())=3,ИСХОДНИК!$T$5)))</f>
        <v>◑</v>
      </c>
    </row>
    <row r="31" spans="2:13">
      <c r="B31" s="217" t="s">
        <v>256</v>
      </c>
      <c r="C31" s="153"/>
      <c r="D31" s="153"/>
      <c r="E31" s="153"/>
      <c r="F31" s="153"/>
      <c r="G31" s="153"/>
      <c r="H31" s="153"/>
      <c r="I31" s="153"/>
      <c r="J31" s="153"/>
      <c r="K31" s="153"/>
      <c r="L31" s="156"/>
    </row>
    <row r="32" spans="2:13" ht="40.5">
      <c r="B32" s="281" t="s">
        <v>10</v>
      </c>
      <c r="C32" s="281" t="s">
        <v>11</v>
      </c>
      <c r="D32" s="281" t="s">
        <v>257</v>
      </c>
      <c r="E32" s="281" t="s">
        <v>258</v>
      </c>
      <c r="F32" s="281" t="s">
        <v>259</v>
      </c>
      <c r="G32" s="281" t="s">
        <v>260</v>
      </c>
      <c r="H32" s="281" t="s">
        <v>261</v>
      </c>
      <c r="I32" s="281" t="s">
        <v>18</v>
      </c>
      <c r="J32" s="301" t="s">
        <v>19</v>
      </c>
      <c r="K32" s="301" t="s">
        <v>20</v>
      </c>
      <c r="L32" s="298" t="s">
        <v>21</v>
      </c>
    </row>
    <row r="33" spans="2:12" ht="24.75">
      <c r="B33" s="169" t="s">
        <v>262</v>
      </c>
      <c r="C33" s="130" t="str">
        <f>VLOOKUP(B33,ИСХОДНИК!A:P,5,FALSE())</f>
        <v>BE230AS</v>
      </c>
      <c r="D33" s="132">
        <v>220</v>
      </c>
      <c r="E33" s="132">
        <v>50</v>
      </c>
      <c r="F33" s="132" t="s">
        <v>264</v>
      </c>
      <c r="G33" s="132">
        <v>10</v>
      </c>
      <c r="H33" s="132" t="s">
        <v>265</v>
      </c>
      <c r="I33" s="132" t="str">
        <f>VLOOKUP(B33,ИСХОДНИК!A:P,15,FALSE())</f>
        <v>U6 PL40R</v>
      </c>
      <c r="J33" s="136">
        <f>VLOOKUP(B33,ИСХОДНИК!A:P,13,FALSE())</f>
        <v>35</v>
      </c>
      <c r="K33" s="136">
        <f>VLOOKUP(B33,ИСХОДНИК!A:P,14,FALSE())</f>
        <v>42</v>
      </c>
      <c r="L33" s="328" t="str">
        <f>IF(VLOOKUP(B33,ИСХОДНИК!A:R,18,FALSE())=1,ИСХОДНИК!$T$2,IF(VLOOKUP(B33,ИСХОДНИК!A:R,18,FALSE())=2,ИСХОДНИК!$T$4,IF(VLOOKUP(B29,ИСХОДНИК!A:R,18,FALSE())=3,ИСХОДНИК!$T$5)))</f>
        <v>●</v>
      </c>
    </row>
    <row r="34" spans="2:12" ht="19.5">
      <c r="B34" s="169" t="s">
        <v>929</v>
      </c>
      <c r="C34" s="130" t="str">
        <f>VLOOKUP(B34,ИСХОДНИК!A:P,5,FALSE())</f>
        <v>BN230AS</v>
      </c>
      <c r="D34" s="132">
        <v>220</v>
      </c>
      <c r="E34" s="132">
        <v>50</v>
      </c>
      <c r="F34" s="132" t="s">
        <v>264</v>
      </c>
      <c r="G34" s="132">
        <v>18</v>
      </c>
      <c r="H34" s="132" t="s">
        <v>1005</v>
      </c>
      <c r="I34" s="132" t="str">
        <f>VLOOKUP(B34,ИСХОДНИК!A:P,15,FALSE())</f>
        <v>U6 PL40R</v>
      </c>
      <c r="J34" s="136">
        <f>VLOOKUP(B34,ИСХОДНИК!A:P,13,FALSE())</f>
        <v>59</v>
      </c>
      <c r="K34" s="136">
        <f>VLOOKUP(B34,ИСХОДНИК!A:P,14,FALSE())</f>
        <v>70.8</v>
      </c>
      <c r="L34" s="209" t="str">
        <f>IF(VLOOKUP(B34,ИСХОДНИК!A:R,18,FALSE())=1,ИСХОДНИК!$T$2,IF(VLOOKUP(B34,ИСХОДНИК!A:R,18,FALSE())=2,ИСХОДНИК!$T$4,IF(VLOOKUP(B30,ИСХОДНИК!A:R,18,FALSE())=3,ИСХОДНИК!$T$5)))</f>
        <v>◑</v>
      </c>
    </row>
    <row r="36" spans="2:12" ht="32.25" customHeight="1">
      <c r="B36" s="482" t="s">
        <v>1554</v>
      </c>
      <c r="C36" s="513"/>
      <c r="D36" s="513"/>
      <c r="E36" s="514"/>
      <c r="F36" s="482" t="s">
        <v>1692</v>
      </c>
      <c r="G36" s="513"/>
      <c r="H36" s="514"/>
      <c r="I36" s="482" t="s">
        <v>1556</v>
      </c>
      <c r="J36" s="513"/>
      <c r="K36" s="513"/>
      <c r="L36" s="514"/>
    </row>
    <row r="37" spans="2:12" ht="194.25" customHeight="1">
      <c r="B37" s="259"/>
      <c r="C37" s="214"/>
      <c r="D37" s="214"/>
      <c r="E37" s="215"/>
      <c r="F37" s="229"/>
      <c r="G37" s="214"/>
      <c r="H37" s="215"/>
      <c r="I37" s="214"/>
      <c r="J37" s="214"/>
      <c r="K37" s="214"/>
      <c r="L37" s="215"/>
    </row>
    <row r="38" spans="2:12" ht="40.5">
      <c r="B38" s="301" t="s">
        <v>10</v>
      </c>
      <c r="C38" s="422" t="s">
        <v>356</v>
      </c>
      <c r="D38" s="423"/>
      <c r="E38" s="423"/>
      <c r="F38" s="423"/>
      <c r="G38" s="423"/>
      <c r="H38" s="296" t="s">
        <v>761</v>
      </c>
      <c r="I38" s="301" t="s">
        <v>18</v>
      </c>
      <c r="J38" s="301" t="s">
        <v>19</v>
      </c>
      <c r="K38" s="301" t="s">
        <v>20</v>
      </c>
      <c r="L38" s="321" t="s">
        <v>21</v>
      </c>
    </row>
    <row r="39" spans="2:12" ht="19.5" customHeight="1">
      <c r="B39" s="169" t="s">
        <v>1580</v>
      </c>
      <c r="C39" s="418" t="str">
        <f>VLOOKUP(B39,ИСХОДНИК!A:P,2,FALSE())</f>
        <v>Ревизионный комплект прокладочных уплотнений для клапанов ICLX-R 32-40</v>
      </c>
      <c r="D39" s="419"/>
      <c r="E39" s="419"/>
      <c r="F39" s="419"/>
      <c r="G39" s="419"/>
      <c r="H39" s="132" t="s">
        <v>1685</v>
      </c>
      <c r="I39" s="132" t="str">
        <f>VLOOKUP(B39,ИСХОДНИК!A:P,15,FALSE())</f>
        <v>U6 PL40R</v>
      </c>
      <c r="J39" s="136">
        <f>VLOOKUP(B39,ИСХОДНИК!A:P,13,FALSE())</f>
        <v>75</v>
      </c>
      <c r="K39" s="136">
        <f>VLOOKUP(B39,ИСХОДНИК!A:P,14,FALSE())</f>
        <v>90</v>
      </c>
      <c r="L39" s="328" t="str">
        <f>IF(VLOOKUP(B39,ИСХОДНИК!A:R,18,FALSE())=1,ИСХОДНИК!$T$2,IF(VLOOKUP(B39,ИСХОДНИК!A:R,18,FALSE())=2,ИСХОДНИК!$T$4,IF(VLOOKUP(B39,ИСХОДНИК!A:R,18,FALSE())=3,ИСХОДНИК!$T$5)))</f>
        <v>○</v>
      </c>
    </row>
    <row r="40" spans="2:12" ht="19.5" customHeight="1">
      <c r="B40" s="169" t="s">
        <v>1581</v>
      </c>
      <c r="C40" s="418" t="str">
        <f>VLOOKUP(B40,ИСХОДНИК!A:P,2,FALSE())</f>
        <v>Ревизионный комплект прокладочных уплотнений для клапанов ICLX-R 50</v>
      </c>
      <c r="D40" s="419"/>
      <c r="E40" s="419"/>
      <c r="F40" s="419"/>
      <c r="G40" s="419"/>
      <c r="H40" s="132" t="s">
        <v>1685</v>
      </c>
      <c r="I40" s="132" t="str">
        <f>VLOOKUP(B40,ИСХОДНИК!A:P,15,FALSE())</f>
        <v>U6 PL40R</v>
      </c>
      <c r="J40" s="136">
        <f>VLOOKUP(B40,ИСХОДНИК!A:P,13,FALSE())</f>
        <v>89</v>
      </c>
      <c r="K40" s="136">
        <f>VLOOKUP(B40,ИСХОДНИК!A:P,14,FALSE())</f>
        <v>106.8</v>
      </c>
      <c r="L40" s="328" t="str">
        <f>IF(VLOOKUP(B40,ИСХОДНИК!A:R,18,FALSE())=1,ИСХОДНИК!$T$2,IF(VLOOKUP(B40,ИСХОДНИК!A:R,18,FALSE())=2,ИСХОДНИК!$T$4,IF(VLOOKUP(B40,ИСХОДНИК!A:R,18,FALSE())=3,ИСХОДНИК!$T$5)))</f>
        <v>○</v>
      </c>
    </row>
    <row r="41" spans="2:12" ht="19.5" customHeight="1">
      <c r="B41" s="169" t="s">
        <v>1582</v>
      </c>
      <c r="C41" s="418" t="str">
        <f>VLOOKUP(B41,ИСХОДНИК!A:P,2,FALSE())</f>
        <v>Ревизионный комплект прокладочных уплотнений для клапанов ICLX-R 65-80</v>
      </c>
      <c r="D41" s="419"/>
      <c r="E41" s="419"/>
      <c r="F41" s="419"/>
      <c r="G41" s="419"/>
      <c r="H41" s="132" t="s">
        <v>1685</v>
      </c>
      <c r="I41" s="132" t="str">
        <f>VLOOKUP(B41,ИСХОДНИК!A:P,15,FALSE())</f>
        <v>U6 PL40R</v>
      </c>
      <c r="J41" s="136">
        <f>VLOOKUP(B41,ИСХОДНИК!A:P,13,FALSE())</f>
        <v>109</v>
      </c>
      <c r="K41" s="136">
        <f>VLOOKUP(B41,ИСХОДНИК!A:P,14,FALSE())</f>
        <v>130.79999999999998</v>
      </c>
      <c r="L41" s="209" t="str">
        <f>IF(VLOOKUP(B41,ИСХОДНИК!A:R,18,FALSE())=1,ИСХОДНИК!$T$2,IF(VLOOKUP(B41,ИСХОДНИК!A:R,18,FALSE())=2,ИСХОДНИК!$T$4,IF(VLOOKUP(B41,ИСХОДНИК!A:R,18,FALSE())=3,ИСХОДНИК!$T$5)))</f>
        <v>◑</v>
      </c>
    </row>
    <row r="42" spans="2:12" ht="19.5" customHeight="1">
      <c r="B42" s="169" t="s">
        <v>1583</v>
      </c>
      <c r="C42" s="418" t="str">
        <f>VLOOKUP(B42,ИСХОДНИК!A:P,2,FALSE())</f>
        <v>Ревизионный комплект прокладочных уплотнений для клапанов ICLX-R 100</v>
      </c>
      <c r="D42" s="419"/>
      <c r="E42" s="419"/>
      <c r="F42" s="419"/>
      <c r="G42" s="419"/>
      <c r="H42" s="132" t="s">
        <v>1685</v>
      </c>
      <c r="I42" s="132" t="str">
        <f>VLOOKUP(B42,ИСХОДНИК!A:P,15,FALSE())</f>
        <v>U6 PL40R</v>
      </c>
      <c r="J42" s="136">
        <f>VLOOKUP(B42,ИСХОДНИК!A:P,13,FALSE())</f>
        <v>189</v>
      </c>
      <c r="K42" s="136">
        <f>VLOOKUP(B42,ИСХОДНИК!A:P,14,FALSE())</f>
        <v>226.79999999999998</v>
      </c>
      <c r="L42" s="209" t="str">
        <f>IF(VLOOKUP(B42,ИСХОДНИК!A:R,18,FALSE())=1,ИСХОДНИК!$T$2,IF(VLOOKUP(B42,ИСХОДНИК!A:R,18,FALSE())=2,ИСХОДНИК!$T$4,IF(VLOOKUP(B42,ИСХОДНИК!A:R,18,FALSE())=3,ИСХОДНИК!$T$5)))</f>
        <v>◑</v>
      </c>
    </row>
    <row r="43" spans="2:12" ht="19.5" customHeight="1">
      <c r="B43" s="169" t="s">
        <v>1584</v>
      </c>
      <c r="C43" s="418" t="str">
        <f>VLOOKUP(B43,ИСХОДНИК!A:P,2,FALSE())</f>
        <v>Ревизионный комплект прокладочных уплотнений для клапанов ICLX-R 125</v>
      </c>
      <c r="D43" s="419"/>
      <c r="E43" s="419"/>
      <c r="F43" s="419"/>
      <c r="G43" s="420"/>
      <c r="H43" s="132" t="s">
        <v>1685</v>
      </c>
      <c r="I43" s="132" t="str">
        <f>VLOOKUP(B43,ИСХОДНИК!A:P,15,FALSE())</f>
        <v>U6 PL40R</v>
      </c>
      <c r="J43" s="136">
        <f>VLOOKUP(B43,ИСХОДНИК!A:P,13,FALSE())</f>
        <v>210</v>
      </c>
      <c r="K43" s="136">
        <f>VLOOKUP(B43,ИСХОДНИК!A:P,14,FALSE())</f>
        <v>252</v>
      </c>
      <c r="L43" s="209" t="str">
        <f>IF(VLOOKUP(B43,ИСХОДНИК!A:R,18,FALSE())=1,ИСХОДНИК!$T$2,IF(VLOOKUP(B43,ИСХОДНИК!A:R,18,FALSE())=2,ИСХОДНИК!$T$4,IF(VLOOKUP(B43,ИСХОДНИК!A:R,18,FALSE())=3,ИСХОДНИК!$T$5)))</f>
        <v>◑</v>
      </c>
    </row>
    <row r="44" spans="2:12" ht="19.5" customHeight="1">
      <c r="B44" s="169" t="s">
        <v>1585</v>
      </c>
      <c r="C44" s="418" t="str">
        <f>VLOOKUP(B44,ИСХОДНИК!A:P,2,FALSE())</f>
        <v>Ревизионный комплект прокладочных уплотнений для клапанов ICLX-R 150</v>
      </c>
      <c r="D44" s="419"/>
      <c r="E44" s="419"/>
      <c r="F44" s="419"/>
      <c r="G44" s="420"/>
      <c r="H44" s="132" t="s">
        <v>1685</v>
      </c>
      <c r="I44" s="132" t="str">
        <f>VLOOKUP(B44,ИСХОДНИК!A:P,15,FALSE())</f>
        <v>U6 PL40R</v>
      </c>
      <c r="J44" s="136">
        <f>VLOOKUP(B44,ИСХОДНИК!A:P,13,FALSE())</f>
        <v>250</v>
      </c>
      <c r="K44" s="136">
        <f>VLOOKUP(B44,ИСХОДНИК!A:P,14,FALSE())</f>
        <v>300</v>
      </c>
      <c r="L44" s="209" t="str">
        <f>IF(VLOOKUP(B44,ИСХОДНИК!A:R,18,FALSE())=1,ИСХОДНИК!$T$2,IF(VLOOKUP(B44,ИСХОДНИК!A:R,18,FALSE())=2,ИСХОДНИК!$T$4,IF(VLOOKUP(B44,ИСХОДНИК!A:R,18,FALSE())=3,ИСХОДНИК!$T$5)))</f>
        <v>◑</v>
      </c>
    </row>
    <row r="45" spans="2:12" ht="19.5">
      <c r="I45" s="132"/>
      <c r="J45" s="136"/>
      <c r="K45" s="136"/>
      <c r="L45" s="209"/>
    </row>
    <row r="46" spans="2:12" ht="24.75">
      <c r="B46" s="129" t="s">
        <v>1586</v>
      </c>
      <c r="C46" s="418" t="str">
        <f>VLOOKUP(B46,ИСХОДНИК!A:P,2,FALSE())</f>
        <v xml:space="preserve">Функциональный модуль для клапана ICLX-R 32-40 </v>
      </c>
      <c r="D46" s="419"/>
      <c r="E46" s="419"/>
      <c r="F46" s="419"/>
      <c r="G46" s="420"/>
      <c r="H46" s="132" t="s">
        <v>1686</v>
      </c>
      <c r="I46" s="132" t="str">
        <f>VLOOKUP(B46,ИСХОДНИК!A:P,15,FALSE())</f>
        <v>U6 PL40R</v>
      </c>
      <c r="J46" s="136">
        <f>VLOOKUP(B46,ИСХОДНИК!A:P,13,FALSE())</f>
        <v>1100</v>
      </c>
      <c r="K46" s="136">
        <f>VLOOKUP(B46,ИСХОДНИК!A:P,14,FALSE())</f>
        <v>1320</v>
      </c>
      <c r="L46" s="328" t="str">
        <f>IF(VLOOKUP(B46,ИСХОДНИК!A:R,18,FALSE())=1,ИСХОДНИК!$T$2,IF(VLOOKUP(B46,ИСХОДНИК!A:R,18,FALSE())=2,ИСХОДНИК!$T$4,IF(VLOOKUP(B46,ИСХОДНИК!A:R,18,FALSE())=3,ИСХОДНИК!$T$5)))</f>
        <v>○</v>
      </c>
    </row>
    <row r="47" spans="2:12" ht="24.75">
      <c r="B47" s="129" t="s">
        <v>1587</v>
      </c>
      <c r="C47" s="418" t="str">
        <f>VLOOKUP(B47,ИСХОДНИК!A:P,2,FALSE())</f>
        <v xml:space="preserve">Функциональный модуль для клапана ICLX-R 50 </v>
      </c>
      <c r="D47" s="419"/>
      <c r="E47" s="419"/>
      <c r="F47" s="419"/>
      <c r="G47" s="420"/>
      <c r="H47" s="132" t="s">
        <v>1686</v>
      </c>
      <c r="I47" s="132" t="str">
        <f>VLOOKUP(B47,ИСХОДНИК!A:P,15,FALSE())</f>
        <v>U6 PL40R</v>
      </c>
      <c r="J47" s="136">
        <f>VLOOKUP(B47,ИСХОДНИК!A:P,13,FALSE())</f>
        <v>1200</v>
      </c>
      <c r="K47" s="136">
        <f>VLOOKUP(B47,ИСХОДНИК!A:P,14,FALSE())</f>
        <v>1440</v>
      </c>
      <c r="L47" s="328" t="str">
        <f>IF(VLOOKUP(B47,ИСХОДНИК!A:R,18,FALSE())=1,ИСХОДНИК!$T$2,IF(VLOOKUP(B47,ИСХОДНИК!A:R,18,FALSE())=2,ИСХОДНИК!$T$4,IF(VLOOKUP(B47,ИСХОДНИК!A:R,18,FALSE())=3,ИСХОДНИК!$T$5)))</f>
        <v>○</v>
      </c>
    </row>
    <row r="48" spans="2:12" ht="24.75">
      <c r="B48" s="129" t="s">
        <v>1588</v>
      </c>
      <c r="C48" s="418" t="str">
        <f>VLOOKUP(B48,ИСХОДНИК!A:P,2,FALSE())</f>
        <v xml:space="preserve">Функциональный модуль для клапана ICLX-R 65-80 </v>
      </c>
      <c r="D48" s="419"/>
      <c r="E48" s="419"/>
      <c r="F48" s="419"/>
      <c r="G48" s="420"/>
      <c r="H48" s="132" t="s">
        <v>1687</v>
      </c>
      <c r="I48" s="132" t="str">
        <f>VLOOKUP(B48,ИСХОДНИК!A:P,15,FALSE())</f>
        <v>U6 PL40R</v>
      </c>
      <c r="J48" s="136">
        <f>VLOOKUP(B48,ИСХОДНИК!A:P,13,FALSE())</f>
        <v>1900</v>
      </c>
      <c r="K48" s="136">
        <f>VLOOKUP(B48,ИСХОДНИК!A:P,14,FALSE())</f>
        <v>2280</v>
      </c>
      <c r="L48" s="328" t="str">
        <f>IF(VLOOKUP(B48,ИСХОДНИК!A:R,18,FALSE())=1,ИСХОДНИК!$T$2,IF(VLOOKUP(B48,ИСХОДНИК!A:R,18,FALSE())=2,ИСХОДНИК!$T$4,IF(VLOOKUP(B48,ИСХОДНИК!A:R,18,FALSE())=3,ИСХОДНИК!$T$5)))</f>
        <v>○</v>
      </c>
    </row>
    <row r="49" spans="2:12" ht="24.75">
      <c r="B49" s="129" t="s">
        <v>1589</v>
      </c>
      <c r="C49" s="418" t="str">
        <f>VLOOKUP(B49,ИСХОДНИК!A:P,2,FALSE())</f>
        <v xml:space="preserve">Функциональный модуль для клапана ICLX-R 100 </v>
      </c>
      <c r="D49" s="419"/>
      <c r="E49" s="419"/>
      <c r="F49" s="419"/>
      <c r="G49" s="420"/>
      <c r="H49" s="132" t="s">
        <v>1687</v>
      </c>
      <c r="I49" s="132" t="str">
        <f>VLOOKUP(B49,ИСХОДНИК!A:P,15,FALSE())</f>
        <v>U6 PL40R</v>
      </c>
      <c r="J49" s="136">
        <f>VLOOKUP(B49,ИСХОДНИК!A:P,13,FALSE())</f>
        <v>2800</v>
      </c>
      <c r="K49" s="136">
        <f>VLOOKUP(B49,ИСХОДНИК!A:P,14,FALSE())</f>
        <v>3360</v>
      </c>
      <c r="L49" s="328" t="str">
        <f>IF(VLOOKUP(B49,ИСХОДНИК!A:R,18,FALSE())=1,ИСХОДНИК!$T$2,IF(VLOOKUP(B49,ИСХОДНИК!A:R,18,FALSE())=2,ИСХОДНИК!$T$4,IF(VLOOKUP(B49,ИСХОДНИК!A:R,18,FALSE())=3,ИСХОДНИК!$T$5)))</f>
        <v>○</v>
      </c>
    </row>
    <row r="50" spans="2:12" ht="24.75">
      <c r="B50" s="129" t="s">
        <v>1590</v>
      </c>
      <c r="C50" s="418" t="str">
        <f>VLOOKUP(B50,ИСХОДНИК!A:P,2,FALSE())</f>
        <v xml:space="preserve">Функциональный модуль для клапана ICLX-R 125 </v>
      </c>
      <c r="D50" s="419"/>
      <c r="E50" s="419"/>
      <c r="F50" s="419"/>
      <c r="G50" s="420"/>
      <c r="H50" s="132" t="s">
        <v>1687</v>
      </c>
      <c r="I50" s="132" t="str">
        <f>VLOOKUP(B50,ИСХОДНИК!A:P,15,FALSE())</f>
        <v>U6 PL40R</v>
      </c>
      <c r="J50" s="136">
        <f>VLOOKUP(B50,ИСХОДНИК!A:P,13,FALSE())</f>
        <v>4990</v>
      </c>
      <c r="K50" s="136">
        <f>VLOOKUP(B50,ИСХОДНИК!A:P,14,FALSE())</f>
        <v>5988</v>
      </c>
      <c r="L50" s="328" t="str">
        <f>IF(VLOOKUP(B50,ИСХОДНИК!A:R,18,FALSE())=1,ИСХОДНИК!$T$2,IF(VLOOKUP(B50,ИСХОДНИК!A:R,18,FALSE())=2,ИСХОДНИК!$T$4,IF(VLOOKUP(B50,ИСХОДНИК!A:R,18,FALSE())=3,ИСХОДНИК!$T$5)))</f>
        <v>○</v>
      </c>
    </row>
    <row r="51" spans="2:12" ht="24.75">
      <c r="B51" s="129" t="s">
        <v>1591</v>
      </c>
      <c r="C51" s="418" t="str">
        <f>VLOOKUP(B51,ИСХОДНИК!A:P,2,FALSE())</f>
        <v>Функциональный модуль для клапана ICLX-R 150</v>
      </c>
      <c r="D51" s="419"/>
      <c r="E51" s="419"/>
      <c r="F51" s="419"/>
      <c r="G51" s="420"/>
      <c r="H51" s="132" t="s">
        <v>1687</v>
      </c>
      <c r="I51" s="132" t="str">
        <f>VLOOKUP(B51,ИСХОДНИК!A:P,15,FALSE())</f>
        <v>U6 PL40R</v>
      </c>
      <c r="J51" s="136">
        <f>VLOOKUP(B51,ИСХОДНИК!A:P,13,FALSE())</f>
        <v>5990</v>
      </c>
      <c r="K51" s="136">
        <f>VLOOKUP(B51,ИСХОДНИК!A:P,14,FALSE())</f>
        <v>7188</v>
      </c>
      <c r="L51" s="328" t="str">
        <f>IF(VLOOKUP(B51,ИСХОДНИК!A:R,18,FALSE())=1,ИСХОДНИК!$T$2,IF(VLOOKUP(B51,ИСХОДНИК!A:R,18,FALSE())=2,ИСХОДНИК!$T$4,IF(VLOOKUP(B51,ИСХОДНИК!A:R,18,FALSE())=3,ИСХОДНИК!$T$5)))</f>
        <v>○</v>
      </c>
    </row>
    <row r="52" spans="2:12" ht="18" customHeight="1">
      <c r="I52" s="132"/>
      <c r="J52" s="136"/>
      <c r="K52" s="136"/>
      <c r="L52" s="209"/>
    </row>
    <row r="53" spans="2:12" ht="15.75" customHeight="1">
      <c r="B53" s="129" t="s">
        <v>978</v>
      </c>
      <c r="C53" s="232" t="str">
        <f>VLOOKUP(B53,ИСХОДНИК!A:P,2,FALSE())</f>
        <v>Сальник DN 20-65  с комплектом уплотнений. Для клапанов ICS-R, ICLX-R, PM, PMLX</v>
      </c>
      <c r="D53" s="232"/>
      <c r="E53" s="232"/>
      <c r="F53" s="232"/>
      <c r="G53" s="232"/>
      <c r="H53" s="132" t="s">
        <v>1688</v>
      </c>
      <c r="I53" s="132" t="str">
        <f>VLOOKUP(B53,ИСХОДНИК!A:P,15,FALSE())</f>
        <v>U6 PL40R</v>
      </c>
      <c r="J53" s="136">
        <f>VLOOKUP(B53,ИСХОДНИК!A:P,13,FALSE())</f>
        <v>45</v>
      </c>
      <c r="K53" s="136">
        <f>VLOOKUP(B53,ИСХОДНИК!A:P,14,FALSE())</f>
        <v>54</v>
      </c>
      <c r="L53" s="209" t="str">
        <f>IF(VLOOKUP(B53,ИСХОДНИК!A:R,18,FALSE())=1,ИСХОДНИК!$T$2,IF(VLOOKUP(B53,ИСХОДНИК!A:R,18,FALSE())=2,ИСХОДНИК!$T$4,IF(VLOOKUP(B53,ИСХОДНИК!A:R,18,FALSE())=3,ИСХОДНИК!$T$5)))</f>
        <v>◑</v>
      </c>
    </row>
    <row r="54" spans="2:12" ht="17.25" customHeight="1">
      <c r="B54" s="129" t="s">
        <v>979</v>
      </c>
      <c r="C54" s="232" t="str">
        <f>VLOOKUP(B54,ИСХОДНИК!A:P,2,FALSE())</f>
        <v>Сальник DN 80-100  с комплектом уплотнений. Для клапанов ICS-R, ICLX-R, PM, PMLX</v>
      </c>
      <c r="D54" s="232"/>
      <c r="E54" s="232"/>
      <c r="F54" s="232"/>
      <c r="G54" s="232"/>
      <c r="H54" s="132" t="s">
        <v>1688</v>
      </c>
      <c r="I54" s="132" t="str">
        <f>VLOOKUP(B54,ИСХОДНИК!A:P,15,FALSE())</f>
        <v>U6 PL40R</v>
      </c>
      <c r="J54" s="136">
        <f>VLOOKUP(B54,ИСХОДНИК!A:P,13,FALSE())</f>
        <v>60</v>
      </c>
      <c r="K54" s="136">
        <f>VLOOKUP(B54,ИСХОДНИК!A:P,14,FALSE())</f>
        <v>72</v>
      </c>
      <c r="L54" s="209" t="str">
        <f>IF(VLOOKUP(B54,ИСХОДНИК!A:R,18,FALSE())=1,ИСХОДНИК!$T$2,IF(VLOOKUP(B54,ИСХОДНИК!A:R,18,FALSE())=2,ИСХОДНИК!$T$4,IF(VLOOKUP(B54,ИСХОДНИК!A:R,18,FALSE())=3,ИСХОДНИК!$T$5)))</f>
        <v>◑</v>
      </c>
    </row>
    <row r="55" spans="2:12" ht="17.25" customHeight="1"/>
  </sheetData>
  <autoFilter ref="B10:L10" xr:uid="{B3C0198E-9837-4C8F-8BC8-532CAA2248A4}"/>
  <mergeCells count="26">
    <mergeCell ref="I9:L9"/>
    <mergeCell ref="C48:G48"/>
    <mergeCell ref="C49:G49"/>
    <mergeCell ref="C50:G50"/>
    <mergeCell ref="C51:G51"/>
    <mergeCell ref="C42:G42"/>
    <mergeCell ref="C43:G43"/>
    <mergeCell ref="C44:G44"/>
    <mergeCell ref="C46:G46"/>
    <mergeCell ref="C47:G47"/>
    <mergeCell ref="D27:E27"/>
    <mergeCell ref="D28:E28"/>
    <mergeCell ref="D29:E29"/>
    <mergeCell ref="B36:E36"/>
    <mergeCell ref="F36:H36"/>
    <mergeCell ref="B24:F24"/>
    <mergeCell ref="B22:F22"/>
    <mergeCell ref="B3:G3"/>
    <mergeCell ref="B20:F20"/>
    <mergeCell ref="B21:F21"/>
    <mergeCell ref="B23:F23"/>
    <mergeCell ref="I36:L36"/>
    <mergeCell ref="C38:G38"/>
    <mergeCell ref="C39:G39"/>
    <mergeCell ref="C40:G40"/>
    <mergeCell ref="C41:G41"/>
  </mergeCells>
  <phoneticPr fontId="11" type="noConversion"/>
  <hyperlinks>
    <hyperlink ref="B7" r:id="rId1" xr:uid="{DAC78228-4D88-4350-9384-D051CDC24910}"/>
    <hyperlink ref="B8" r:id="rId2" xr:uid="{67CA896B-73C6-4ED7-831D-226B4A8AD7F4}"/>
  </hyperlinks>
  <pageMargins left="0.75" right="0.75" top="1" bottom="1" header="0.511811023622047" footer="0.5"/>
  <pageSetup paperSize="9" orientation="portrait" horizontalDpi="300" verticalDpi="300" r:id="rId3"/>
  <headerFooter>
    <oddFooter>&amp;C&amp;1#&amp;"Calibri,Обычный"&amp;10&amp;K000000Classified as Business</oddFooter>
  </headerFooter>
  <drawing r:id="rId4"/>
  <legacyDrawing r:id="rId5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Лист8"/>
  <dimension ref="A1:P25"/>
  <sheetViews>
    <sheetView showGridLines="0" zoomScale="140" zoomScaleNormal="140" workbookViewId="0">
      <selection activeCell="B11" sqref="B11"/>
    </sheetView>
  </sheetViews>
  <sheetFormatPr defaultColWidth="9.28515625" defaultRowHeight="12.75"/>
  <cols>
    <col min="1" max="1" width="2.28515625" customWidth="1"/>
    <col min="2" max="2" width="15.5703125" style="1" customWidth="1"/>
    <col min="3" max="3" width="14.42578125" customWidth="1"/>
    <col min="4" max="4" width="25.7109375" bestFit="1" customWidth="1"/>
    <col min="5" max="5" width="9.28515625" customWidth="1"/>
    <col min="6" max="6" width="20.42578125" customWidth="1"/>
    <col min="7" max="7" width="11.140625" customWidth="1"/>
    <col min="8" max="8" width="17.42578125" customWidth="1"/>
    <col min="9" max="9" width="21.42578125" bestFit="1" customWidth="1"/>
    <col min="10" max="10" width="11.7109375" customWidth="1"/>
    <col min="11" max="11" width="11.28515625" customWidth="1"/>
    <col min="12" max="12" width="4" customWidth="1"/>
  </cols>
  <sheetData>
    <row r="1" spans="1:16" ht="11.25" customHeight="1"/>
    <row r="2" spans="1:16" ht="41.25" customHeight="1">
      <c r="B2" s="318" t="s">
        <v>266</v>
      </c>
      <c r="C2" s="319"/>
      <c r="D2" s="319"/>
      <c r="E2" s="319"/>
      <c r="F2" s="319"/>
      <c r="G2" s="319"/>
      <c r="H2" s="319"/>
      <c r="I2" s="319"/>
      <c r="J2" s="319"/>
      <c r="K2" s="319"/>
      <c r="L2" s="320"/>
    </row>
    <row r="3" spans="1:16" ht="51.75" customHeight="1">
      <c r="B3" s="518" t="s">
        <v>267</v>
      </c>
      <c r="C3" s="518"/>
      <c r="D3" s="518"/>
      <c r="E3" s="518"/>
      <c r="F3" s="518"/>
      <c r="G3" s="518"/>
      <c r="H3" s="13"/>
      <c r="I3" s="13"/>
      <c r="J3" s="13"/>
      <c r="K3" s="13"/>
      <c r="L3" s="2"/>
    </row>
    <row r="4" spans="1:16" ht="10.5" customHeight="1">
      <c r="B4" s="3" t="s">
        <v>2</v>
      </c>
      <c r="C4" s="4" t="s">
        <v>3</v>
      </c>
      <c r="D4" s="5"/>
      <c r="E4" s="6"/>
      <c r="F4" s="6"/>
      <c r="G4" s="17"/>
      <c r="H4" s="13"/>
      <c r="I4" s="13"/>
      <c r="J4" s="13"/>
      <c r="K4" s="13"/>
      <c r="L4" s="2"/>
    </row>
    <row r="5" spans="1:16" ht="10.5" customHeight="1">
      <c r="B5" s="71" t="s">
        <v>4</v>
      </c>
      <c r="C5" s="4" t="s">
        <v>5</v>
      </c>
      <c r="D5" s="5"/>
      <c r="E5" s="6"/>
      <c r="F5" s="6"/>
      <c r="G5" s="17"/>
      <c r="H5" s="13"/>
      <c r="I5" s="13"/>
      <c r="J5" s="13"/>
      <c r="K5" s="13"/>
      <c r="L5" s="2"/>
    </row>
    <row r="6" spans="1:16" ht="11.25" customHeight="1">
      <c r="B6" s="8" t="s">
        <v>6</v>
      </c>
      <c r="C6" s="4" t="s">
        <v>7</v>
      </c>
      <c r="D6" s="5"/>
      <c r="E6" s="6"/>
      <c r="F6" s="6"/>
      <c r="G6" s="17"/>
      <c r="H6" s="13"/>
      <c r="I6" s="13"/>
      <c r="J6" s="13"/>
      <c r="K6" s="13"/>
      <c r="L6" s="2"/>
    </row>
    <row r="7" spans="1:16" ht="15" customHeight="1">
      <c r="B7" s="74" t="s">
        <v>8</v>
      </c>
      <c r="C7" s="9"/>
      <c r="D7" s="9"/>
      <c r="E7" s="7"/>
      <c r="F7" s="7"/>
      <c r="G7" s="17"/>
      <c r="H7" s="13"/>
      <c r="I7" s="13"/>
      <c r="J7" s="13"/>
      <c r="K7" s="13"/>
      <c r="L7" s="2"/>
    </row>
    <row r="8" spans="1:16" ht="15" customHeight="1">
      <c r="A8" s="26"/>
      <c r="B8" s="72" t="s">
        <v>336</v>
      </c>
      <c r="C8" s="30"/>
      <c r="D8" s="31"/>
      <c r="E8" s="73"/>
      <c r="F8" s="73"/>
      <c r="G8" s="17"/>
      <c r="H8" s="13"/>
      <c r="I8" s="13"/>
      <c r="J8" s="13"/>
      <c r="K8" s="13"/>
      <c r="L8" s="2"/>
    </row>
    <row r="9" spans="1:16" ht="15" customHeight="1">
      <c r="B9" s="20"/>
      <c r="C9" s="21"/>
      <c r="D9" s="21"/>
      <c r="E9" s="21"/>
      <c r="F9" s="21"/>
      <c r="G9" s="21"/>
      <c r="H9" s="21"/>
      <c r="I9" s="564" t="s">
        <v>1717</v>
      </c>
      <c r="J9" s="564"/>
      <c r="K9" s="564"/>
      <c r="L9" s="567"/>
    </row>
    <row r="10" spans="1:16" ht="40.5">
      <c r="B10" s="330" t="s">
        <v>10</v>
      </c>
      <c r="C10" s="330" t="s">
        <v>11</v>
      </c>
      <c r="D10" s="330" t="s">
        <v>13</v>
      </c>
      <c r="E10" s="330" t="s">
        <v>14</v>
      </c>
      <c r="F10" s="330" t="s">
        <v>15</v>
      </c>
      <c r="G10" s="330" t="s">
        <v>16</v>
      </c>
      <c r="H10" s="330" t="s">
        <v>315</v>
      </c>
      <c r="I10" s="296" t="s">
        <v>18</v>
      </c>
      <c r="J10" s="301" t="s">
        <v>19</v>
      </c>
      <c r="K10" s="301" t="s">
        <v>20</v>
      </c>
      <c r="L10" s="298" t="s">
        <v>21</v>
      </c>
      <c r="P10" s="22"/>
    </row>
    <row r="11" spans="1:16" ht="27" customHeight="1">
      <c r="B11" s="169" t="s">
        <v>268</v>
      </c>
      <c r="C11" s="160" t="str">
        <f>VLOOKUP(B11,ИСХОДНИК!A:P,5,FALSE())</f>
        <v>PMLX 32</v>
      </c>
      <c r="D11" s="131" t="str">
        <f>VLOOKUP(B11,ИСХОДНИК!A:P,11,FALSE())</f>
        <v>Фланец. Ответные фланцы под сварку DIN</v>
      </c>
      <c r="E11" s="162">
        <f>VLOOKUP(B11,ИСХОДНИК!A:P,7,FALSE())</f>
        <v>32</v>
      </c>
      <c r="F11" s="133" t="str">
        <f>VLOOKUP(B11,ИСХОДНИК!A:P,10,FALSE())</f>
        <v>R717 и фреоны</v>
      </c>
      <c r="G11" s="133" t="str">
        <f>VLOOKUP(B11,ИСХОДНИК!A:P,8,FALSE())</f>
        <v>28 / 30</v>
      </c>
      <c r="H11" s="134" t="str">
        <f>VLOOKUP(B11,ИСХОДНИК!A:P,9,FALSE())</f>
        <v xml:space="preserve"> -45…120</v>
      </c>
      <c r="I11" s="162" t="str">
        <f>VLOOKUP(B11,ИСХОДНИК!A:P,15,FALSE())</f>
        <v>PR PL40R-Project</v>
      </c>
      <c r="J11" s="136">
        <f>VLOOKUP(B11,ИСХОДНИК!A:P,13,FALSE())</f>
        <v>1550</v>
      </c>
      <c r="K11" s="136">
        <f>VLOOKUP(B11,ИСХОДНИК!A:P,14,FALSE())</f>
        <v>1860</v>
      </c>
      <c r="L11" s="329" t="str">
        <f>IF(VLOOKUP(B11,ИСХОДНИК!A:R,18,FALSE())=1,ИСХОДНИК!$T$2,IF(VLOOKUP(B11,ИСХОДНИК!A:R,18,FALSE())=2,ИСХОДНИК!$T$4,IF(VLOOKUP(B11,ИСХОДНИК!A:R,18,FALSE())=3,ИСХОДНИК!$T$5)))</f>
        <v>○</v>
      </c>
    </row>
    <row r="12" spans="1:16" ht="27" customHeight="1">
      <c r="B12" s="129" t="s">
        <v>269</v>
      </c>
      <c r="C12" s="160" t="str">
        <f>VLOOKUP(B12,ИСХОДНИК!A:P,5,FALSE())</f>
        <v>PMLX 40</v>
      </c>
      <c r="D12" s="131" t="str">
        <f>VLOOKUP(B12,ИСХОДНИК!A:P,11,FALSE())</f>
        <v>Фланец. Ответные фланцы под сварку DIN</v>
      </c>
      <c r="E12" s="162">
        <f>VLOOKUP(B12,ИСХОДНИК!A:P,7,FALSE())</f>
        <v>40</v>
      </c>
      <c r="F12" s="133" t="str">
        <f>VLOOKUP(B12,ИСХОДНИК!A:P,10,FALSE())</f>
        <v>R717 и фреоны</v>
      </c>
      <c r="G12" s="133" t="str">
        <f>VLOOKUP(B12,ИСХОДНИК!A:P,8,FALSE())</f>
        <v>28 / 30</v>
      </c>
      <c r="H12" s="134" t="str">
        <f>VLOOKUP(B12,ИСХОДНИК!A:P,9,FALSE())</f>
        <v xml:space="preserve"> -45…120</v>
      </c>
      <c r="I12" s="162" t="str">
        <f>VLOOKUP(B12,ИСХОДНИК!A:P,15,FALSE())</f>
        <v>PR PL40R-Project</v>
      </c>
      <c r="J12" s="136">
        <f>VLOOKUP(B12,ИСХОДНИК!A:P,13,FALSE())</f>
        <v>1600</v>
      </c>
      <c r="K12" s="136">
        <f>VLOOKUP(B12,ИСХОДНИК!A:P,14,FALSE())</f>
        <v>1920</v>
      </c>
      <c r="L12" s="329" t="str">
        <f>IF(VLOOKUP(B12,ИСХОДНИК!A:R,18,FALSE())=1,ИСХОДНИК!$T$2,IF(VLOOKUP(B12,ИСХОДНИК!A:R,18,FALSE())=2,ИСХОДНИК!$T$4,IF(VLOOKUP(B12,ИСХОДНИК!A:R,18,FALSE())=3,ИСХОДНИК!$T$5)))</f>
        <v>○</v>
      </c>
    </row>
    <row r="13" spans="1:16" ht="27" customHeight="1">
      <c r="B13" s="129" t="s">
        <v>270</v>
      </c>
      <c r="C13" s="160" t="str">
        <f>VLOOKUP(B13,ИСХОДНИК!A:P,5,FALSE())</f>
        <v>PMLX 50</v>
      </c>
      <c r="D13" s="131" t="str">
        <f>VLOOKUP(B13,ИСХОДНИК!A:P,11,FALSE())</f>
        <v>Фланец. Ответные фланцы под сварку DIN</v>
      </c>
      <c r="E13" s="162">
        <f>VLOOKUP(B13,ИСХОДНИК!A:P,7,FALSE())</f>
        <v>50</v>
      </c>
      <c r="F13" s="133" t="str">
        <f>VLOOKUP(B13,ИСХОДНИК!A:P,10,FALSE())</f>
        <v>R717 и фреоны</v>
      </c>
      <c r="G13" s="133" t="str">
        <f>VLOOKUP(B13,ИСХОДНИК!A:P,8,FALSE())</f>
        <v>28 / 30</v>
      </c>
      <c r="H13" s="134" t="str">
        <f>VLOOKUP(B13,ИСХОДНИК!A:P,9,FALSE())</f>
        <v xml:space="preserve"> -45…120</v>
      </c>
      <c r="I13" s="162" t="str">
        <f>VLOOKUP(B13,ИСХОДНИК!A:P,15,FALSE())</f>
        <v>PR PL40R-Project</v>
      </c>
      <c r="J13" s="136">
        <f>VLOOKUP(B13,ИСХОДНИК!A:P,13,FALSE())</f>
        <v>1700</v>
      </c>
      <c r="K13" s="136">
        <f>VLOOKUP(B13,ИСХОДНИК!A:P,14,FALSE())</f>
        <v>2040</v>
      </c>
      <c r="L13" s="329" t="str">
        <f>IF(VLOOKUP(B13,ИСХОДНИК!A:R,18,FALSE())=1,ИСХОДНИК!$T$2,IF(VLOOKUP(B13,ИСХОДНИК!A:R,18,FALSE())=2,ИСХОДНИК!$T$4,IF(VLOOKUP(B13,ИСХОДНИК!A:R,18,FALSE())=3,ИСХОДНИК!$T$5)))</f>
        <v>○</v>
      </c>
    </row>
    <row r="14" spans="1:16" ht="27" customHeight="1">
      <c r="B14" s="129" t="s">
        <v>271</v>
      </c>
      <c r="C14" s="160" t="str">
        <f>VLOOKUP(B14,ИСХОДНИК!A:P,5,FALSE())</f>
        <v>PMLX 65</v>
      </c>
      <c r="D14" s="131" t="str">
        <f>VLOOKUP(B14,ИСХОДНИК!A:P,11,FALSE())</f>
        <v>Фланец. Ответные фланцы под сварку DIN</v>
      </c>
      <c r="E14" s="162">
        <f>VLOOKUP(B14,ИСХОДНИК!A:P,7,FALSE())</f>
        <v>65</v>
      </c>
      <c r="F14" s="133" t="str">
        <f>VLOOKUP(B14,ИСХОДНИК!A:P,10,FALSE())</f>
        <v>R717 и фреоны</v>
      </c>
      <c r="G14" s="133" t="str">
        <f>VLOOKUP(B14,ИСХОДНИК!A:P,8,FALSE())</f>
        <v>28 / 30</v>
      </c>
      <c r="H14" s="134" t="str">
        <f>VLOOKUP(B14,ИСХОДНИК!A:P,9,FALSE())</f>
        <v xml:space="preserve"> -45…120</v>
      </c>
      <c r="I14" s="162" t="str">
        <f>VLOOKUP(B14,ИСХОДНИК!A:P,15,FALSE())</f>
        <v>PR PL40R-Project</v>
      </c>
      <c r="J14" s="136">
        <f>VLOOKUP(B14,ИСХОДНИК!A:P,13,FALSE())</f>
        <v>1990</v>
      </c>
      <c r="K14" s="136">
        <f>VLOOKUP(B14,ИСХОДНИК!A:P,14,FALSE())</f>
        <v>2388</v>
      </c>
      <c r="L14" s="329" t="str">
        <f>IF(VLOOKUP(B14,ИСХОДНИК!A:R,18,FALSE())=1,ИСХОДНИК!$T$2,IF(VLOOKUP(B14,ИСХОДНИК!A:R,18,FALSE())=2,ИСХОДНИК!$T$4,IF(VLOOKUP(B14,ИСХОДНИК!A:R,18,FALSE())=3,ИСХОДНИК!$T$5)))</f>
        <v>○</v>
      </c>
    </row>
    <row r="15" spans="1:16" ht="27" customHeight="1">
      <c r="B15" s="129" t="s">
        <v>272</v>
      </c>
      <c r="C15" s="160" t="str">
        <f>VLOOKUP(B15,ИСХОДНИК!A:P,5,FALSE())</f>
        <v>PMLX 80</v>
      </c>
      <c r="D15" s="131" t="str">
        <f>VLOOKUP(B15,ИСХОДНИК!A:P,11,FALSE())</f>
        <v>Фланец. Ответные фланцы под сварку DIN</v>
      </c>
      <c r="E15" s="162">
        <f>VLOOKUP(B15,ИСХОДНИК!A:P,7,FALSE())</f>
        <v>80</v>
      </c>
      <c r="F15" s="133" t="str">
        <f>VLOOKUP(B15,ИСХОДНИК!A:P,10,FALSE())</f>
        <v>R717 и фреоны</v>
      </c>
      <c r="G15" s="133" t="str">
        <f>VLOOKUP(B15,ИСХОДНИК!A:P,8,FALSE())</f>
        <v>28 / 30</v>
      </c>
      <c r="H15" s="134" t="str">
        <f>VLOOKUP(B15,ИСХОДНИК!A:P,9,FALSE())</f>
        <v xml:space="preserve"> -45…120</v>
      </c>
      <c r="I15" s="162" t="str">
        <f>VLOOKUP(B15,ИСХОДНИК!A:P,15,FALSE())</f>
        <v>PR PL40R-Project</v>
      </c>
      <c r="J15" s="136">
        <f>VLOOKUP(B15,ИСХОДНИК!A:P,13,FALSE())</f>
        <v>2900</v>
      </c>
      <c r="K15" s="136">
        <f>VLOOKUP(B15,ИСХОДНИК!A:P,14,FALSE())</f>
        <v>3480</v>
      </c>
      <c r="L15" s="329" t="str">
        <f>IF(VLOOKUP(B15,ИСХОДНИК!A:R,18,FALSE())=1,ИСХОДНИК!$T$2,IF(VLOOKUP(B15,ИСХОДНИК!A:R,18,FALSE())=2,ИСХОДНИК!$T$4,IF(VLOOKUP(B15,ИСХОДНИК!A:R,18,FALSE())=3,ИСХОДНИК!$T$5)))</f>
        <v>○</v>
      </c>
    </row>
    <row r="16" spans="1:16" ht="27" customHeight="1">
      <c r="B16" s="129" t="s">
        <v>273</v>
      </c>
      <c r="C16" s="331" t="str">
        <f>VLOOKUP(B16,ИСХОДНИК!A:P,5,FALSE())</f>
        <v>PMLX 100</v>
      </c>
      <c r="D16" s="131" t="str">
        <f>VLOOKUP(B16,ИСХОДНИК!A:P,11,FALSE())</f>
        <v>Фланец. Ответные фланцы под сварку DIN</v>
      </c>
      <c r="E16" s="132">
        <f>VLOOKUP(B16,ИСХОДНИК!A:P,7,FALSE())</f>
        <v>100</v>
      </c>
      <c r="F16" s="133" t="str">
        <f>VLOOKUP(B16,ИСХОДНИК!A:P,10,FALSE())</f>
        <v>R717 и фреоны</v>
      </c>
      <c r="G16" s="133" t="str">
        <f>VLOOKUP(B16,ИСХОДНИК!A:P,8,FALSE())</f>
        <v>28 / 30</v>
      </c>
      <c r="H16" s="133" t="str">
        <f>VLOOKUP(B16,ИСХОДНИК!A:P,9,FALSE())</f>
        <v xml:space="preserve"> -45…120</v>
      </c>
      <c r="I16" s="132" t="str">
        <f>VLOOKUP(B16,ИСХОДНИК!A:P,15,FALSE())</f>
        <v>PR PL40R-Project</v>
      </c>
      <c r="J16" s="136">
        <f>VLOOKUP(B16,ИСХОДНИК!A:P,13,FALSE())</f>
        <v>4150</v>
      </c>
      <c r="K16" s="136">
        <f>VLOOKUP(B16,ИСХОДНИК!A:P,14,FALSE())</f>
        <v>4980</v>
      </c>
      <c r="L16" s="328" t="str">
        <f>IF(VLOOKUP(B16,ИСХОДНИК!A:R,18,FALSE())=1,ИСХОДНИК!$T$2,IF(VLOOKUP(B16,ИСХОДНИК!A:R,18,FALSE())=2,ИСХОДНИК!$T$4,IF(VLOOKUP(B16,ИСХОДНИК!A:R,18,FALSE())=3,ИСХОДНИК!$T$5)))</f>
        <v>○</v>
      </c>
    </row>
    <row r="17" spans="2:12" ht="27" customHeight="1">
      <c r="B17" s="129" t="s">
        <v>1607</v>
      </c>
      <c r="C17" s="130" t="str">
        <f>VLOOKUP(B17,ИСХОДНИК!A:P,5,FALSE())</f>
        <v>PMLX 125</v>
      </c>
      <c r="D17" s="131" t="str">
        <f>VLOOKUP(B17,ИСХОДНИК!A:P,11,FALSE())</f>
        <v>Под сварку встык DIN</v>
      </c>
      <c r="E17" s="132">
        <f>VLOOKUP(B17,ИСХОДНИК!A:P,7,FALSE())</f>
        <v>125</v>
      </c>
      <c r="F17" s="133" t="str">
        <f>VLOOKUP(B17,ИСХОДНИК!A:P,10,FALSE())</f>
        <v>R717, R744 и фреоны</v>
      </c>
      <c r="G17" s="133">
        <f>VLOOKUP(B17,ИСХОДНИК!A:P,8,FALSE())</f>
        <v>52</v>
      </c>
      <c r="H17" s="133" t="str">
        <f>VLOOKUP(B17,ИСХОДНИК!A:P,9,FALSE())</f>
        <v xml:space="preserve"> -50…120</v>
      </c>
      <c r="I17" s="132" t="str">
        <f>VLOOKUP(B17,ИСХОДНИК!A:P,15,FALSE())</f>
        <v>PR PL40R-Project</v>
      </c>
      <c r="J17" s="136">
        <f>VLOOKUP(B17,ИСХОДНИК!A:P,13,FALSE())</f>
        <v>6700</v>
      </c>
      <c r="K17" s="136">
        <f>VLOOKUP(B17,ИСХОДНИК!A:P,14,FALSE())</f>
        <v>8040</v>
      </c>
      <c r="L17" s="137" t="str">
        <f>IF(VLOOKUP(B17,ИСХОДНИК!A:R,18,FALSE())=1,ИСХОДНИК!$T$2,IF(VLOOKUP(B17,ИСХОДНИК!A:R,18,FALSE())=2,ИСХОДНИК!$T$4,IF(VLOOKUP(B17,ИСХОДНИК!A:R,18,FALSE())=3,ИСХОДНИК!$T$5)))</f>
        <v>◑</v>
      </c>
    </row>
    <row r="18" spans="2:12" ht="27" customHeight="1">
      <c r="B18" s="139"/>
      <c r="C18" s="140"/>
      <c r="D18" s="141"/>
      <c r="E18" s="142"/>
      <c r="F18" s="143"/>
      <c r="G18" s="143"/>
      <c r="H18" s="143"/>
      <c r="I18" s="142"/>
      <c r="J18" s="145"/>
      <c r="K18" s="145"/>
      <c r="L18" s="186"/>
    </row>
    <row r="19" spans="2:12" ht="21.75" customHeight="1">
      <c r="B19" s="519" t="s">
        <v>274</v>
      </c>
      <c r="C19" s="519"/>
      <c r="D19" s="519"/>
      <c r="E19" s="519"/>
      <c r="F19" s="519"/>
      <c r="G19" s="519"/>
      <c r="H19" s="519"/>
      <c r="I19" s="519"/>
      <c r="J19" s="519"/>
      <c r="K19" s="519"/>
      <c r="L19" s="140"/>
    </row>
    <row r="20" spans="2:12" ht="20.25" customHeight="1">
      <c r="B20" s="210" t="s">
        <v>275</v>
      </c>
      <c r="C20" s="150"/>
      <c r="D20" s="150"/>
      <c r="E20" s="150"/>
      <c r="F20" s="150"/>
      <c r="G20" s="150"/>
      <c r="H20" s="150"/>
      <c r="I20" s="150"/>
      <c r="J20" s="150"/>
      <c r="K20" s="150"/>
      <c r="L20" s="150"/>
    </row>
    <row r="21" spans="2:12">
      <c r="B21" s="515" t="s">
        <v>276</v>
      </c>
      <c r="C21" s="515"/>
      <c r="D21" s="515"/>
      <c r="E21" s="515"/>
      <c r="F21" s="515"/>
      <c r="G21" s="211" t="s">
        <v>277</v>
      </c>
      <c r="H21" s="150"/>
      <c r="I21" s="150"/>
      <c r="J21" s="150"/>
      <c r="K21" s="150"/>
      <c r="L21" s="150"/>
    </row>
    <row r="22" spans="2:12">
      <c r="B22" s="515" t="s">
        <v>278</v>
      </c>
      <c r="C22" s="515"/>
      <c r="D22" s="515"/>
      <c r="E22" s="515"/>
      <c r="F22" s="515"/>
      <c r="G22" s="211" t="s">
        <v>279</v>
      </c>
      <c r="H22" s="150"/>
      <c r="I22" s="150"/>
      <c r="J22" s="150"/>
      <c r="K22" s="150"/>
      <c r="L22" s="150"/>
    </row>
    <row r="23" spans="2:12">
      <c r="B23" s="515" t="s">
        <v>280</v>
      </c>
      <c r="C23" s="515"/>
      <c r="D23" s="515"/>
      <c r="E23" s="515"/>
      <c r="F23" s="515"/>
      <c r="G23" s="211" t="s">
        <v>279</v>
      </c>
      <c r="H23" s="150"/>
      <c r="I23" s="150"/>
      <c r="J23" s="150"/>
      <c r="K23" s="150"/>
      <c r="L23" s="150"/>
    </row>
    <row r="24" spans="2:12">
      <c r="B24" s="515" t="s">
        <v>281</v>
      </c>
      <c r="C24" s="515"/>
      <c r="D24" s="515"/>
      <c r="E24" s="515"/>
      <c r="F24" s="515"/>
      <c r="G24" s="211" t="s">
        <v>282</v>
      </c>
      <c r="H24" s="150"/>
      <c r="I24" s="150"/>
      <c r="J24" s="150"/>
      <c r="K24" s="150"/>
      <c r="L24" s="150"/>
    </row>
    <row r="25" spans="2:12">
      <c r="B25" s="515" t="s">
        <v>283</v>
      </c>
      <c r="C25" s="515"/>
      <c r="D25" s="515"/>
      <c r="E25" s="515"/>
      <c r="F25" s="515"/>
      <c r="G25" s="211" t="s">
        <v>279</v>
      </c>
      <c r="H25" s="150"/>
      <c r="I25" s="150"/>
      <c r="J25" s="150"/>
      <c r="K25" s="150"/>
      <c r="L25" s="150"/>
    </row>
  </sheetData>
  <autoFilter ref="B10:L10" xr:uid="{00000000-0001-0000-0700-000000000000}"/>
  <mergeCells count="8">
    <mergeCell ref="B24:F24"/>
    <mergeCell ref="B25:F25"/>
    <mergeCell ref="B3:G3"/>
    <mergeCell ref="B19:K19"/>
    <mergeCell ref="B21:F21"/>
    <mergeCell ref="B22:F22"/>
    <mergeCell ref="B23:F23"/>
    <mergeCell ref="I9:L9"/>
  </mergeCells>
  <hyperlinks>
    <hyperlink ref="B7" r:id="rId1" xr:uid="{DC593157-F1BF-4729-AC26-C5167AAFE0E0}"/>
    <hyperlink ref="B8" r:id="rId2" xr:uid="{39FAF454-2AA5-4BD6-B9F1-E2FDC3A7314B}"/>
  </hyperlinks>
  <pageMargins left="0.75" right="0.75" top="1" bottom="1" header="0.511811023622047" footer="0.5"/>
  <pageSetup paperSize="9" orientation="portrait" horizontalDpi="300" verticalDpi="300" r:id="rId3"/>
  <headerFooter>
    <oddFooter>&amp;C&amp;1#&amp;"Calibri,Обычный"&amp;10&amp;K000000Classified as Business</oddFooter>
  </headerFooter>
  <drawing r:id="rId4"/>
  <legacyDrawing r:id="rId5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Лист10"/>
  <dimension ref="A1:M38"/>
  <sheetViews>
    <sheetView showGridLines="0" zoomScale="130" zoomScaleNormal="130" workbookViewId="0">
      <selection activeCell="B11" sqref="B11"/>
    </sheetView>
  </sheetViews>
  <sheetFormatPr defaultColWidth="9.28515625" defaultRowHeight="12.75"/>
  <cols>
    <col min="1" max="1" width="2.140625" style="150" customWidth="1"/>
    <col min="2" max="2" width="16.5703125" style="152" customWidth="1"/>
    <col min="3" max="3" width="17.7109375" style="150" customWidth="1"/>
    <col min="4" max="4" width="25.42578125" style="150" customWidth="1"/>
    <col min="5" max="5" width="18.85546875" style="150" customWidth="1"/>
    <col min="6" max="6" width="23.140625" style="150" bestFit="1" customWidth="1"/>
    <col min="7" max="7" width="14.85546875" style="150" customWidth="1"/>
    <col min="8" max="8" width="18" style="150" customWidth="1"/>
    <col min="9" max="9" width="12.28515625" style="150" customWidth="1"/>
    <col min="10" max="10" width="11.85546875" style="150" customWidth="1"/>
    <col min="11" max="11" width="11.28515625" style="150" customWidth="1"/>
    <col min="12" max="12" width="5.42578125" style="150" customWidth="1"/>
    <col min="13" max="16384" width="9.28515625" style="150"/>
  </cols>
  <sheetData>
    <row r="1" spans="1:12" ht="11.25" customHeight="1"/>
    <row r="2" spans="1:12" ht="41.25" customHeight="1">
      <c r="B2" s="286" t="s">
        <v>293</v>
      </c>
      <c r="C2" s="287"/>
      <c r="D2" s="287"/>
      <c r="E2" s="287"/>
      <c r="F2" s="287"/>
      <c r="G2" s="287"/>
      <c r="H2" s="287"/>
      <c r="I2" s="287"/>
      <c r="J2" s="287"/>
      <c r="K2" s="287"/>
      <c r="L2" s="288"/>
    </row>
    <row r="3" spans="1:12" ht="44.25" customHeight="1">
      <c r="B3" s="439" t="s">
        <v>294</v>
      </c>
      <c r="C3" s="439"/>
      <c r="D3" s="439"/>
      <c r="E3" s="439"/>
      <c r="F3" s="439"/>
      <c r="G3" s="112"/>
      <c r="H3" s="112"/>
      <c r="I3" s="112"/>
      <c r="J3" s="112"/>
      <c r="K3" s="112"/>
      <c r="L3" s="113"/>
    </row>
    <row r="4" spans="1:12" ht="9.75" customHeight="1">
      <c r="B4" s="114" t="s">
        <v>2</v>
      </c>
      <c r="C4" s="115" t="s">
        <v>3</v>
      </c>
      <c r="D4" s="155"/>
      <c r="E4" s="116"/>
      <c r="F4" s="117"/>
      <c r="G4" s="117"/>
      <c r="H4" s="112"/>
      <c r="I4" s="112"/>
      <c r="J4" s="112"/>
      <c r="K4" s="112"/>
      <c r="L4" s="113"/>
    </row>
    <row r="5" spans="1:12" ht="10.5" customHeight="1">
      <c r="B5" s="119" t="s">
        <v>4</v>
      </c>
      <c r="C5" s="115" t="s">
        <v>5</v>
      </c>
      <c r="D5" s="155"/>
      <c r="E5" s="116"/>
      <c r="F5" s="117"/>
      <c r="G5" s="117"/>
      <c r="H5" s="112"/>
      <c r="I5" s="112"/>
      <c r="J5" s="112"/>
      <c r="K5" s="112"/>
      <c r="L5" s="113"/>
    </row>
    <row r="6" spans="1:12" ht="10.5" customHeight="1">
      <c r="B6" s="120" t="s">
        <v>6</v>
      </c>
      <c r="C6" s="115" t="s">
        <v>7</v>
      </c>
      <c r="D6" s="155"/>
      <c r="E6" s="116"/>
      <c r="F6" s="117"/>
      <c r="G6" s="117"/>
      <c r="H6" s="112"/>
      <c r="I6" s="112"/>
      <c r="J6" s="112"/>
      <c r="K6" s="112"/>
      <c r="L6" s="113"/>
    </row>
    <row r="7" spans="1:12" ht="15" customHeight="1">
      <c r="B7" s="121" t="s">
        <v>8</v>
      </c>
      <c r="C7" s="122"/>
      <c r="D7" s="122"/>
      <c r="E7" s="122"/>
      <c r="F7" s="123"/>
      <c r="G7" s="123"/>
      <c r="H7" s="112"/>
      <c r="I7" s="112"/>
      <c r="J7" s="112"/>
      <c r="K7" s="112"/>
      <c r="L7" s="113"/>
    </row>
    <row r="8" spans="1:12" ht="15" customHeight="1">
      <c r="A8" s="156"/>
      <c r="B8" s="124" t="s">
        <v>336</v>
      </c>
      <c r="C8" s="125"/>
      <c r="D8" s="125"/>
      <c r="E8" s="125"/>
      <c r="F8" s="127"/>
      <c r="G8" s="127"/>
      <c r="H8" s="112"/>
      <c r="I8" s="112"/>
      <c r="J8" s="112"/>
      <c r="K8" s="112"/>
      <c r="L8" s="113"/>
    </row>
    <row r="9" spans="1:12" ht="21.75" customHeight="1">
      <c r="B9" s="562" t="s">
        <v>295</v>
      </c>
      <c r="C9" s="563"/>
      <c r="D9" s="563"/>
      <c r="E9" s="563"/>
      <c r="F9" s="563"/>
      <c r="G9" s="563"/>
      <c r="H9" s="563"/>
      <c r="I9" s="564" t="s">
        <v>1717</v>
      </c>
      <c r="J9" s="564"/>
      <c r="K9" s="564"/>
      <c r="L9" s="567"/>
    </row>
    <row r="10" spans="1:12" ht="40.5">
      <c r="B10" s="281" t="s">
        <v>10</v>
      </c>
      <c r="C10" s="281" t="s">
        <v>11</v>
      </c>
      <c r="D10" s="296" t="s">
        <v>13</v>
      </c>
      <c r="E10" s="281" t="s">
        <v>296</v>
      </c>
      <c r="F10" s="281" t="s">
        <v>15</v>
      </c>
      <c r="G10" s="281" t="s">
        <v>16</v>
      </c>
      <c r="H10" s="281" t="s">
        <v>315</v>
      </c>
      <c r="I10" s="344" t="s">
        <v>18</v>
      </c>
      <c r="J10" s="301" t="s">
        <v>19</v>
      </c>
      <c r="K10" s="301" t="s">
        <v>20</v>
      </c>
      <c r="L10" s="321" t="s">
        <v>21</v>
      </c>
    </row>
    <row r="11" spans="1:12" ht="22.5" customHeight="1">
      <c r="B11" s="129" t="s">
        <v>297</v>
      </c>
      <c r="C11" s="130" t="str">
        <f>VLOOKUP(B11,ИСХОДНИК!A:P,5,FALSE())</f>
        <v>CVP-L</v>
      </c>
      <c r="D11" s="133" t="str">
        <f>VLOOKUP(B11,ИСХОДНИК!A:P,11,FALSE())</f>
        <v>Резьба M24х1,5</v>
      </c>
      <c r="E11" s="133" t="str">
        <f>VLOOKUP(B11,ИСХОДНИК!A:P,6,FALSE())</f>
        <v xml:space="preserve"> -0,65 ÷ 7</v>
      </c>
      <c r="F11" s="134" t="str">
        <f>VLOOKUP(B11,ИСХОДНИК!A:P,10,FALSE())</f>
        <v>R717 и фреоны</v>
      </c>
      <c r="G11" s="135" t="str">
        <f>VLOOKUP(B11,ИСХОДНИК!A:P,8,FALSE())</f>
        <v>28 / 30</v>
      </c>
      <c r="H11" s="133" t="str">
        <f>VLOOKUP(B11,ИСХОДНИК!A:P,9,FALSE())</f>
        <v xml:space="preserve"> -50…120</v>
      </c>
      <c r="I11" s="132" t="str">
        <f>VLOOKUP(B11,ИСХОДНИК!A:P,15,FALSE())</f>
        <v>U6 PL40R</v>
      </c>
      <c r="J11" s="136">
        <f>VLOOKUP(B11,ИСХОДНИК!A:P,13,FALSE())</f>
        <v>280</v>
      </c>
      <c r="K11" s="136">
        <f>VLOOKUP(B11,ИСХОДНИК!A:P,14,FALSE())</f>
        <v>336</v>
      </c>
      <c r="L11" s="137" t="str">
        <f>IF(VLOOKUP(B11,ИСХОДНИК!A:R,18,FALSE())=1,ИСХОДНИК!$T$2,IF(VLOOKUP(B11,ИСХОДНИК!A:R,18,FALSE())=2,ИСХОДНИК!$T$4,IF(VLOOKUP(B11,ИСХОДНИК!A:R,18,FALSE())=3,ИСХОДНИК!$T$5)))</f>
        <v>◑</v>
      </c>
    </row>
    <row r="12" spans="1:12" ht="22.5" customHeight="1">
      <c r="B12" s="129" t="s">
        <v>298</v>
      </c>
      <c r="C12" s="130" t="str">
        <f>VLOOKUP(B12,ИСХОДНИК!A:P,5,FALSE())</f>
        <v xml:space="preserve">CVP-M </v>
      </c>
      <c r="D12" s="133" t="str">
        <f>VLOOKUP(B12,ИСХОДНИК!A:P,11,FALSE())</f>
        <v>Резьба M24х1,5</v>
      </c>
      <c r="E12" s="133" t="str">
        <f>VLOOKUP(B12,ИСХОДНИК!A:P,6,FALSE())</f>
        <v>4  ÷ 25</v>
      </c>
      <c r="F12" s="134" t="str">
        <f>VLOOKUP(B12,ИСХОДНИК!A:P,10,FALSE())</f>
        <v>R717 и фреоны</v>
      </c>
      <c r="G12" s="135" t="str">
        <f>VLOOKUP(B12,ИСХОДНИК!A:P,8,FALSE())</f>
        <v>28 / 30</v>
      </c>
      <c r="H12" s="133" t="str">
        <f>VLOOKUP(B12,ИСХОДНИК!A:P,9,FALSE())</f>
        <v xml:space="preserve"> -50…120</v>
      </c>
      <c r="I12" s="132" t="str">
        <f>VLOOKUP(B12,ИСХОДНИК!A:P,15,FALSE())</f>
        <v>U6 PL40R</v>
      </c>
      <c r="J12" s="136">
        <f>VLOOKUP(B12,ИСХОДНИК!A:P,13,FALSE())</f>
        <v>299</v>
      </c>
      <c r="K12" s="136">
        <f>VLOOKUP(B12,ИСХОДНИК!A:P,14,FALSE())</f>
        <v>358.8</v>
      </c>
      <c r="L12" s="328" t="str">
        <f>IF(VLOOKUP(B12,ИСХОДНИК!A:R,18,FALSE())=1,ИСХОДНИК!$T$2,IF(VLOOKUP(B12,ИСХОДНИК!A:R,18,FALSE())=2,ИСХОДНИК!$T$4,IF(VLOOKUP(B12,ИСХОДНИК!A:R,18,FALSE())=3,ИСХОДНИК!$T$5)))</f>
        <v>●</v>
      </c>
    </row>
    <row r="13" spans="1:12" ht="22.5" customHeight="1">
      <c r="B13" s="129" t="s">
        <v>1214</v>
      </c>
      <c r="C13" s="130" t="str">
        <f>VLOOKUP(B13,ИСХОДНИК!A:P,5,FALSE())</f>
        <v xml:space="preserve">CVP-H </v>
      </c>
      <c r="D13" s="133" t="str">
        <f>VLOOKUP(B13,ИСХОДНИК!A:P,11,FALSE())</f>
        <v>Резьба M24х1,5</v>
      </c>
      <c r="E13" s="133" t="str">
        <f>VLOOKUP(B13,ИСХОДНИК!A:P,6,FALSE())</f>
        <v>10 ÷ 52</v>
      </c>
      <c r="F13" s="134" t="str">
        <f>VLOOKUP(B13,ИСХОДНИК!A:P,10,FALSE())</f>
        <v>R717, R744 и фреоны</v>
      </c>
      <c r="G13" s="135">
        <f>VLOOKUP(B13,ИСХОДНИК!A:P,8,FALSE())</f>
        <v>52</v>
      </c>
      <c r="H13" s="133" t="str">
        <f>VLOOKUP(B13,ИСХОДНИК!A:P,9,FALSE())</f>
        <v xml:space="preserve"> -50…120</v>
      </c>
      <c r="I13" s="132" t="str">
        <f>VLOOKUP(B13,ИСХОДНИК!A:P,15,FALSE())</f>
        <v>U6 PL40R</v>
      </c>
      <c r="J13" s="136">
        <f>VLOOKUP(B13,ИСХОДНИК!A:P,13,FALSE())</f>
        <v>490</v>
      </c>
      <c r="K13" s="136">
        <f>VLOOKUP(B13,ИСХОДНИК!A:P,14,FALSE())</f>
        <v>588</v>
      </c>
      <c r="L13" s="137" t="str">
        <f>IF(VLOOKUP(B13,ИСХОДНИК!A:R,18,FALSE())=1,ИСХОДНИК!$T$2,IF(VLOOKUP(B13,ИСХОДНИК!A:R,18,FALSE())=2,ИСХОДНИК!$T$4,IF(VLOOKUP(B13,ИСХОДНИК!A:R,18,FALSE())=3,ИСХОДНИК!$T$5)))</f>
        <v>◑</v>
      </c>
    </row>
    <row r="14" spans="1:12" ht="22.5" customHeight="1">
      <c r="B14" s="432" t="s">
        <v>299</v>
      </c>
      <c r="C14" s="432"/>
      <c r="D14" s="432"/>
      <c r="E14" s="432"/>
      <c r="F14" s="432"/>
      <c r="G14" s="432"/>
      <c r="H14" s="432"/>
      <c r="I14" s="432"/>
      <c r="J14" s="432"/>
      <c r="K14" s="432"/>
      <c r="L14" s="432"/>
    </row>
    <row r="15" spans="1:12" ht="22.5" customHeight="1">
      <c r="B15" s="129" t="s">
        <v>300</v>
      </c>
      <c r="C15" s="130" t="str">
        <f>VLOOKUP(B15,ИСХОДНИК!A:P,5,FALSE())</f>
        <v>CVPP</v>
      </c>
      <c r="D15" s="133" t="str">
        <f>VLOOKUP(B15,ИСХОДНИК!A:P,11,FALSE())</f>
        <v>Резьба M24х1,5</v>
      </c>
      <c r="E15" s="133" t="str">
        <f>VLOOKUP(B15,ИСХОДНИК!A:P,6,FALSE())</f>
        <v>0 ÷ 10</v>
      </c>
      <c r="F15" s="133" t="str">
        <f>VLOOKUP(B15,ИСХОДНИК!A:P,10,FALSE())</f>
        <v>R717 и фреоны</v>
      </c>
      <c r="G15" s="135" t="str">
        <f>VLOOKUP(B15,ИСХОДНИК!A:P,8,FALSE())</f>
        <v>28 / 30</v>
      </c>
      <c r="H15" s="133" t="str">
        <f>VLOOKUP(B15,ИСХОДНИК!A:P,9,FALSE())</f>
        <v xml:space="preserve"> -50…120</v>
      </c>
      <c r="I15" s="132" t="str">
        <f>VLOOKUP(B15,ИСХОДНИК!A:P,15,FALSE())</f>
        <v>U6 PL40R</v>
      </c>
      <c r="J15" s="136">
        <f>VLOOKUP(B15,ИСХОДНИК!A:P,13,FALSE())</f>
        <v>340</v>
      </c>
      <c r="K15" s="136">
        <f>VLOOKUP(B15,ИСХОДНИК!A:P,14,FALSE())</f>
        <v>408</v>
      </c>
      <c r="L15" s="137" t="str">
        <f>IF(VLOOKUP(B15,ИСХОДНИК!A:R,18,FALSE())=1,ИСХОДНИК!$T$2,IF(VLOOKUP(B15,ИСХОДНИК!A:R,18,FALSE())=2,ИСХОДНИК!$T$4,IF(VLOOKUP(B15,ИСХОДНИК!A:R,18,FALSE())=3,ИСХОДНИК!$T$5)))</f>
        <v>◑</v>
      </c>
    </row>
    <row r="16" spans="1:12" ht="22.5" customHeight="1">
      <c r="B16" s="432" t="s">
        <v>301</v>
      </c>
      <c r="C16" s="432"/>
      <c r="D16" s="432"/>
      <c r="E16" s="432"/>
      <c r="F16" s="432"/>
      <c r="G16" s="432"/>
      <c r="H16" s="432"/>
      <c r="I16" s="432"/>
      <c r="J16" s="432"/>
      <c r="K16" s="432"/>
      <c r="L16" s="432"/>
    </row>
    <row r="17" spans="2:13" ht="22.5" customHeight="1">
      <c r="B17" s="129" t="s">
        <v>302</v>
      </c>
      <c r="C17" s="130" t="str">
        <f>VLOOKUP(B17,ИСХОДНИК!A:P,5,FALSE())</f>
        <v>CVC</v>
      </c>
      <c r="D17" s="133" t="str">
        <f>VLOOKUP(B17,ИСХОДНИК!A:P,11,FALSE())</f>
        <v>Резьба M24х1,5</v>
      </c>
      <c r="E17" s="133" t="str">
        <f>VLOOKUP(B17,ИСХОДНИК!A:P,6,FALSE())</f>
        <v>0  ÷ 15</v>
      </c>
      <c r="F17" s="133" t="str">
        <f>VLOOKUP(B17,ИСХОДНИК!A:P,10,FALSE())</f>
        <v>R717 и фреоны</v>
      </c>
      <c r="G17" s="135" t="str">
        <f>VLOOKUP(B17,ИСХОДНИК!A:P,8,FALSE())</f>
        <v>28 / 30</v>
      </c>
      <c r="H17" s="133" t="str">
        <f>VLOOKUP(B17,ИСХОДНИК!A:P,9,FALSE())</f>
        <v xml:space="preserve"> -50…120</v>
      </c>
      <c r="I17" s="132" t="str">
        <f>VLOOKUP(B17,ИСХОДНИК!A:P,15,FALSE())</f>
        <v>U6 PL40R</v>
      </c>
      <c r="J17" s="136">
        <f>VLOOKUP(B17,ИСХОДНИК!A:P,13,FALSE())</f>
        <v>420</v>
      </c>
      <c r="K17" s="136">
        <f>VLOOKUP(B17,ИСХОДНИК!A:P,14,FALSE())</f>
        <v>504</v>
      </c>
      <c r="L17" s="137" t="str">
        <f>IF(VLOOKUP(B17,ИСХОДНИК!A:R,18,FALSE())=1,ИСХОДНИК!$T$2,IF(VLOOKUP(B17,ИСХОДНИК!A:R,18,FALSE())=2,ИСХОДНИК!$T$4,IF(VLOOKUP(B17,ИСХОДНИК!A:R,18,FALSE())=3,ИСХОДНИК!$T$5)))</f>
        <v>◑</v>
      </c>
    </row>
    <row r="18" spans="2:13" ht="22.5" customHeight="1">
      <c r="B18" s="432" t="s">
        <v>1570</v>
      </c>
      <c r="C18" s="432"/>
      <c r="D18" s="432"/>
      <c r="E18" s="432"/>
      <c r="F18" s="432"/>
      <c r="G18" s="432"/>
      <c r="H18" s="432"/>
      <c r="I18" s="432"/>
      <c r="J18" s="432"/>
      <c r="K18" s="432"/>
      <c r="L18" s="432"/>
    </row>
    <row r="19" spans="2:13" ht="29.25" customHeight="1">
      <c r="B19" s="129" t="s">
        <v>303</v>
      </c>
      <c r="C19" s="130" t="str">
        <f>VLOOKUP(B19,ИСХОДНИК!A:P,5,FALSE())</f>
        <v>EVM-NC</v>
      </c>
      <c r="D19" s="133" t="str">
        <f>VLOOKUP(B19,ИСХОДНИК!A:P,11,FALSE())</f>
        <v>Резьба M24х1,5</v>
      </c>
      <c r="E19" s="133" t="str">
        <f>VLOOKUP(B19,ИСХОДНИК!A:P,6,FALSE())</f>
        <v xml:space="preserve">нормально закрытый </v>
      </c>
      <c r="F19" s="133" t="str">
        <f>VLOOKUP(B19,ИСХОДНИК!A:P,10,FALSE())</f>
        <v>R717, R744 и фреоны</v>
      </c>
      <c r="G19" s="135">
        <f>VLOOKUP(B19,ИСХОДНИК!A:P,8,FALSE())</f>
        <v>52</v>
      </c>
      <c r="H19" s="133" t="str">
        <f>VLOOKUP(B19,ИСХОДНИК!A:P,9,FALSE())</f>
        <v xml:space="preserve"> -50…120</v>
      </c>
      <c r="I19" s="132" t="str">
        <f>VLOOKUP(B19,ИСХОДНИК!A:P,15,FALSE())</f>
        <v>U6 PL40R</v>
      </c>
      <c r="J19" s="136">
        <f>VLOOKUP(B19,ИСХОДНИК!A:P,13,FALSE())</f>
        <v>95</v>
      </c>
      <c r="K19" s="136">
        <f>VLOOKUP(B19,ИСХОДНИК!A:P,14,FALSE())</f>
        <v>114</v>
      </c>
      <c r="L19" s="137" t="str">
        <f>IF(VLOOKUP(B19,ИСХОДНИК!A:R,18,FALSE())=1,ИСХОДНИК!$T$2,IF(VLOOKUP(B19,ИСХОДНИК!A:R,18,FALSE())=2,ИСХОДНИК!$T$4,IF(VLOOKUP(B19,ИСХОДНИК!A:R,18,FALSE())=3,ИСХОДНИК!$T$5)))</f>
        <v>◑</v>
      </c>
      <c r="M19" s="153"/>
    </row>
    <row r="20" spans="2:13" ht="29.25" customHeight="1">
      <c r="B20" s="212" t="s">
        <v>816</v>
      </c>
      <c r="C20" s="130" t="str">
        <f>VLOOKUP(B20,ИСХОДНИК!A:P,5,FALSE())</f>
        <v>EVM-NO</v>
      </c>
      <c r="D20" s="133" t="str">
        <f>VLOOKUP(B20,ИСХОДНИК!A:P,11,FALSE())</f>
        <v>Резьба M24х1,5</v>
      </c>
      <c r="E20" s="133" t="str">
        <f>VLOOKUP(B20,ИСХОДНИК!A:P,6,FALSE())</f>
        <v>нормально открытый</v>
      </c>
      <c r="F20" s="133" t="str">
        <f>VLOOKUP(B20,ИСХОДНИК!A:P,10,FALSE())</f>
        <v>R717, R744 и фреоны</v>
      </c>
      <c r="G20" s="135">
        <f>VLOOKUP(B20,ИСХОДНИК!A:P,8,FALSE())</f>
        <v>52</v>
      </c>
      <c r="H20" s="133" t="str">
        <f>VLOOKUP(B20,ИСХОДНИК!A:P,9,FALSE())</f>
        <v xml:space="preserve"> -50…120</v>
      </c>
      <c r="I20" s="132" t="str">
        <f>VLOOKUP(B20,ИСХОДНИК!A:P,15,FALSE())</f>
        <v>U6 PL40R</v>
      </c>
      <c r="J20" s="136">
        <f>VLOOKUP(B20,ИСХОДНИК!A:P,13,FALSE())</f>
        <v>280</v>
      </c>
      <c r="K20" s="136">
        <f>VLOOKUP(B20,ИСХОДНИК!A:P,14,FALSE())</f>
        <v>336</v>
      </c>
      <c r="L20" s="137" t="str">
        <f>IF(VLOOKUP(B20,ИСХОДНИК!A:R,18,FALSE())=1,ИСХОДНИК!$T$2,IF(VLOOKUP(B20,ИСХОДНИК!A:R,18,FALSE())=2,ИСХОДНИК!$T$4,IF(VLOOKUP(B20,ИСХОДНИК!A:R,18,FALSE())=3,ИСХОДНИК!$T$5)))</f>
        <v>◑</v>
      </c>
      <c r="M20" s="153"/>
    </row>
    <row r="21" spans="2:13" ht="23.25" customHeight="1">
      <c r="B21" s="213" t="s">
        <v>304</v>
      </c>
      <c r="C21" s="214"/>
      <c r="D21" s="214"/>
      <c r="E21" s="214"/>
      <c r="F21" s="214"/>
      <c r="G21" s="214"/>
      <c r="H21" s="214"/>
      <c r="I21" s="214"/>
      <c r="J21" s="214"/>
      <c r="K21" s="214"/>
      <c r="L21" s="215"/>
    </row>
    <row r="22" spans="2:13" ht="40.5">
      <c r="B22" s="296" t="s">
        <v>10</v>
      </c>
      <c r="C22" s="296" t="s">
        <v>11</v>
      </c>
      <c r="D22" s="296" t="s">
        <v>13</v>
      </c>
      <c r="E22" s="296" t="s">
        <v>14</v>
      </c>
      <c r="F22" s="281" t="s">
        <v>15</v>
      </c>
      <c r="G22" s="281" t="s">
        <v>16</v>
      </c>
      <c r="H22" s="281" t="s">
        <v>315</v>
      </c>
      <c r="I22" s="296" t="s">
        <v>18</v>
      </c>
      <c r="J22" s="301" t="s">
        <v>19</v>
      </c>
      <c r="K22" s="301" t="s">
        <v>20</v>
      </c>
      <c r="L22" s="298" t="s">
        <v>21</v>
      </c>
    </row>
    <row r="23" spans="2:13" ht="25.5">
      <c r="B23" s="129" t="s">
        <v>305</v>
      </c>
      <c r="C23" s="130" t="str">
        <f>VLOOKUP(B23,ИСХОДНИК!A:P,5,FALSE())</f>
        <v>CVH 10</v>
      </c>
      <c r="D23" s="131" t="str">
        <f>VLOOKUP(B23,ИСХОДНИК!A:P,11,FALSE())</f>
        <v>Фланец. Ответные фланцы под сварку DIN</v>
      </c>
      <c r="E23" s="132">
        <f>VLOOKUP(B23,ИСХОДНИК!A:P,7,FALSE())</f>
        <v>10</v>
      </c>
      <c r="F23" s="133" t="str">
        <f>VLOOKUP(B23,ИСХОДНИК!A:P,10,FALSE())</f>
        <v>R717 и фреоны</v>
      </c>
      <c r="G23" s="134" t="str">
        <f>VLOOKUP(B23,ИСХОДНИК!A:P,8,FALSE())</f>
        <v>28 / 30</v>
      </c>
      <c r="H23" s="132" t="str">
        <f>VLOOKUP(B23,ИСХОДНИК!A:P,9,FALSE())</f>
        <v xml:space="preserve"> -50…120</v>
      </c>
      <c r="I23" s="132" t="str">
        <f>VLOOKUP(B23,ИСХОДНИК!A:P,15,FALSE())</f>
        <v>U6 PL40R</v>
      </c>
      <c r="J23" s="136">
        <f>VLOOKUP(B23,ИСХОДНИК!A:P,13,FALSE())</f>
        <v>140</v>
      </c>
      <c r="K23" s="136">
        <f>VLOOKUP(B23,ИСХОДНИК!A:P,14,FALSE())</f>
        <v>168</v>
      </c>
      <c r="L23" s="328" t="str">
        <f>IF(VLOOKUP(B23,ИСХОДНИК!A:R,18,FALSE())=1,ИСХОДНИК!$T$2,IF(VLOOKUP(B23,ИСХОДНИК!A:R,18,FALSE())=2,ИСХОДНИК!$T$4,IF(VLOOKUP(B23,ИСХОДНИК!A:R,18,FALSE())=3,ИСХОДНИК!$T$5)))</f>
        <v>○</v>
      </c>
    </row>
    <row r="24" spans="2:13" ht="25.5">
      <c r="B24" s="129" t="s">
        <v>306</v>
      </c>
      <c r="C24" s="130" t="str">
        <f>VLOOKUP(B24,ИСХОДНИК!A:P,5,FALSE())</f>
        <v>CVH 15</v>
      </c>
      <c r="D24" s="131" t="str">
        <f>VLOOKUP(B24,ИСХОДНИК!A:P,11,FALSE())</f>
        <v>Фланец. Ответные фланцы под сварку DIN</v>
      </c>
      <c r="E24" s="132">
        <f>VLOOKUP(B24,ИСХОДНИК!A:P,7,FALSE())</f>
        <v>15</v>
      </c>
      <c r="F24" s="133" t="str">
        <f>VLOOKUP(B24,ИСХОДНИК!A:P,10,FALSE())</f>
        <v>R717 и фреоны</v>
      </c>
      <c r="G24" s="134" t="str">
        <f>VLOOKUP(B24,ИСХОДНИК!A:P,8,FALSE())</f>
        <v>28 / 30</v>
      </c>
      <c r="H24" s="132" t="str">
        <f>VLOOKUP(B24,ИСХОДНИК!A:P,9,FALSE())</f>
        <v xml:space="preserve"> -50…120</v>
      </c>
      <c r="I24" s="132" t="str">
        <f>VLOOKUP(B24,ИСХОДНИК!A:P,15,FALSE())</f>
        <v>U6 PL40R</v>
      </c>
      <c r="J24" s="136">
        <f>VLOOKUP(B24,ИСХОДНИК!A:P,13,FALSE())</f>
        <v>140</v>
      </c>
      <c r="K24" s="136">
        <f>VLOOKUP(B24,ИСХОДНИК!A:P,14,FALSE())</f>
        <v>168</v>
      </c>
      <c r="L24" s="328" t="str">
        <f>IF(VLOOKUP(B24,ИСХОДНИК!A:R,18,FALSE())=1,ИСХОДНИК!$T$2,IF(VLOOKUP(B24,ИСХОДНИК!A:R,18,FALSE())=2,ИСХОДНИК!$T$4,IF(VLOOKUP(B24,ИСХОДНИК!A:R,18,FALSE())=3,ИСХОДНИК!$T$5)))</f>
        <v>○</v>
      </c>
    </row>
    <row r="25" spans="2:13" ht="25.5">
      <c r="B25" s="129" t="s">
        <v>307</v>
      </c>
      <c r="C25" s="130" t="str">
        <f>VLOOKUP(B25,ИСХОДНИК!A:P,5,FALSE())</f>
        <v>CVH 20</v>
      </c>
      <c r="D25" s="131" t="str">
        <f>VLOOKUP(B25,ИСХОДНИК!A:P,11,FALSE())</f>
        <v>Фланец. Ответные фланцы под сварку DIN</v>
      </c>
      <c r="E25" s="132">
        <f>VLOOKUP(B25,ИСХОДНИК!A:P,7,FALSE())</f>
        <v>20</v>
      </c>
      <c r="F25" s="133" t="str">
        <f>VLOOKUP(B25,ИСХОДНИК!A:P,10,FALSE())</f>
        <v>R717 и фреоны</v>
      </c>
      <c r="G25" s="134" t="str">
        <f>VLOOKUP(B25,ИСХОДНИК!A:P,8,FALSE())</f>
        <v>28 / 30</v>
      </c>
      <c r="H25" s="132" t="str">
        <f>VLOOKUP(B25,ИСХОДНИК!A:P,9,FALSE())</f>
        <v xml:space="preserve"> -50…120</v>
      </c>
      <c r="I25" s="132" t="str">
        <f>VLOOKUP(B25,ИСХОДНИК!A:P,15,FALSE())</f>
        <v>U6 PL40R</v>
      </c>
      <c r="J25" s="136">
        <f>VLOOKUP(B25,ИСХОДНИК!A:P,13,FALSE())</f>
        <v>140</v>
      </c>
      <c r="K25" s="136">
        <f>VLOOKUP(B25,ИСХОДНИК!A:P,14,FALSE())</f>
        <v>168</v>
      </c>
      <c r="L25" s="328" t="str">
        <f>IF(VLOOKUP(B25,ИСХОДНИК!A:R,18,FALSE())=1,ИСХОДНИК!$T$2,IF(VLOOKUP(B25,ИСХОДНИК!A:R,18,FALSE())=2,ИСХОДНИК!$T$4,IF(VLOOKUP(B25,ИСХОДНИК!A:R,18,FALSE())=3,ИСХОДНИК!$T$5)))</f>
        <v>○</v>
      </c>
      <c r="M25" s="153"/>
    </row>
    <row r="26" spans="2:13" ht="23.25" customHeight="1">
      <c r="B26" s="529" t="s">
        <v>274</v>
      </c>
      <c r="C26" s="529"/>
      <c r="D26" s="529"/>
      <c r="E26" s="529"/>
      <c r="F26" s="529"/>
      <c r="G26" s="529"/>
      <c r="H26" s="529"/>
      <c r="I26" s="529"/>
      <c r="J26" s="529"/>
      <c r="K26" s="529"/>
      <c r="L26" s="529"/>
      <c r="M26" s="216"/>
    </row>
    <row r="27" spans="2:13" ht="23.25" customHeight="1">
      <c r="B27" s="217" t="s">
        <v>256</v>
      </c>
      <c r="C27" s="153"/>
      <c r="D27" s="153"/>
      <c r="E27" s="153"/>
      <c r="F27" s="153"/>
      <c r="G27" s="153"/>
      <c r="H27" s="153"/>
      <c r="I27" s="153"/>
      <c r="J27" s="153"/>
      <c r="K27" s="153"/>
      <c r="L27" s="156"/>
    </row>
    <row r="28" spans="2:13" ht="40.5">
      <c r="B28" s="281" t="s">
        <v>10</v>
      </c>
      <c r="C28" s="281" t="s">
        <v>11</v>
      </c>
      <c r="D28" s="281" t="s">
        <v>257</v>
      </c>
      <c r="E28" s="281" t="s">
        <v>258</v>
      </c>
      <c r="F28" s="281" t="s">
        <v>259</v>
      </c>
      <c r="G28" s="281" t="s">
        <v>260</v>
      </c>
      <c r="H28" s="281" t="s">
        <v>261</v>
      </c>
      <c r="I28" s="281" t="s">
        <v>18</v>
      </c>
      <c r="J28" s="301" t="s">
        <v>19</v>
      </c>
      <c r="K28" s="301" t="s">
        <v>20</v>
      </c>
      <c r="L28" s="298" t="s">
        <v>21</v>
      </c>
    </row>
    <row r="29" spans="2:13" ht="20.25" customHeight="1">
      <c r="B29" s="169" t="s">
        <v>262</v>
      </c>
      <c r="C29" s="130" t="str">
        <f>VLOOKUP(B29,ИСХОДНИК!A:P,5,FALSE())</f>
        <v>BE230AS</v>
      </c>
      <c r="D29" s="132">
        <v>220</v>
      </c>
      <c r="E29" s="132">
        <v>50</v>
      </c>
      <c r="F29" s="132" t="s">
        <v>264</v>
      </c>
      <c r="G29" s="132">
        <v>10</v>
      </c>
      <c r="H29" s="132" t="s">
        <v>265</v>
      </c>
      <c r="I29" s="132" t="str">
        <f>VLOOKUP(B29,ИСХОДНИК!A:P,15,FALSE())</f>
        <v>U6 PL40R</v>
      </c>
      <c r="J29" s="136">
        <f>VLOOKUP(B29,ИСХОДНИК!A:P,13,FALSE())</f>
        <v>35</v>
      </c>
      <c r="K29" s="136">
        <f>VLOOKUP(B29,ИСХОДНИК!A:P,14,FALSE())</f>
        <v>42</v>
      </c>
      <c r="L29" s="328" t="str">
        <f>IF(VLOOKUP(B29,ИСХОДНИК!A:R,18,FALSE())=1,ИСХОДНИК!$T$2,IF(VLOOKUP(B29,ИСХОДНИК!A:R,18,FALSE())=2,ИСХОДНИК!$T$4,IF(VLOOKUP(B25,ИСХОДНИК!A:R,18,FALSE())=3,ИСХОДНИК!$T$5)))</f>
        <v>●</v>
      </c>
    </row>
    <row r="30" spans="2:13" ht="20.25" customHeight="1">
      <c r="B30" s="169" t="s">
        <v>929</v>
      </c>
      <c r="C30" s="130" t="str">
        <f>VLOOKUP(B30,ИСХОДНИК!A:P,5,FALSE())</f>
        <v>BN230AS</v>
      </c>
      <c r="D30" s="132">
        <v>220</v>
      </c>
      <c r="E30" s="132">
        <v>50</v>
      </c>
      <c r="F30" s="132" t="s">
        <v>264</v>
      </c>
      <c r="G30" s="132">
        <v>18</v>
      </c>
      <c r="H30" s="132" t="s">
        <v>1005</v>
      </c>
      <c r="I30" s="132" t="str">
        <f>VLOOKUP(B30,ИСХОДНИК!A:P,15,FALSE())</f>
        <v>U6 PL40R</v>
      </c>
      <c r="J30" s="136">
        <f>VLOOKUP(B30,ИСХОДНИК!A:P,13,FALSE())</f>
        <v>59</v>
      </c>
      <c r="K30" s="136">
        <f>VLOOKUP(B30,ИСХОДНИК!A:P,14,FALSE())</f>
        <v>70.8</v>
      </c>
      <c r="L30" s="137" t="str">
        <f>IF(VLOOKUP(B30,ИСХОДНИК!A:R,18,FALSE())=1,ИСХОДНИК!$T$2,IF(VLOOKUP(B30,ИСХОДНИК!A:R,18,FALSE())=2,ИСХОДНИК!$T$4,IF(VLOOKUP(B26,ИСХОДНИК!A:R,18,FALSE())=3,ИСХОДНИК!$T$5)))</f>
        <v>◑</v>
      </c>
    </row>
    <row r="32" spans="2:13">
      <c r="B32" s="520" t="s">
        <v>1703</v>
      </c>
      <c r="C32" s="520"/>
      <c r="D32" s="520"/>
      <c r="E32" s="520"/>
      <c r="F32" s="520"/>
      <c r="G32" s="520"/>
      <c r="H32" s="520"/>
      <c r="I32" s="520"/>
      <c r="J32" s="520"/>
      <c r="K32" s="520"/>
      <c r="L32" s="520"/>
    </row>
    <row r="33" spans="2:12" ht="27.75" customHeight="1">
      <c r="B33" s="524" t="s">
        <v>1709</v>
      </c>
      <c r="C33" s="525"/>
      <c r="D33" s="525"/>
      <c r="E33" s="528"/>
      <c r="F33" s="396" t="s">
        <v>1708</v>
      </c>
      <c r="G33" s="397"/>
      <c r="H33" s="524" t="s">
        <v>1707</v>
      </c>
      <c r="I33" s="525"/>
      <c r="J33" s="526"/>
      <c r="K33" s="526"/>
      <c r="L33" s="527"/>
    </row>
    <row r="34" spans="2:12" ht="145.5" customHeight="1">
      <c r="B34" s="394"/>
      <c r="C34" s="343"/>
      <c r="D34" s="343"/>
      <c r="E34" s="395"/>
      <c r="F34" s="343"/>
      <c r="G34" s="343"/>
      <c r="H34" s="521"/>
      <c r="I34" s="522"/>
      <c r="J34" s="522"/>
      <c r="K34" s="522"/>
      <c r="L34" s="523"/>
    </row>
    <row r="35" spans="2:12" ht="40.5">
      <c r="B35" s="344" t="s">
        <v>10</v>
      </c>
      <c r="C35" s="422" t="s">
        <v>1523</v>
      </c>
      <c r="D35" s="423"/>
      <c r="E35" s="423"/>
      <c r="F35" s="423"/>
      <c r="G35" s="423"/>
      <c r="H35" s="296" t="s">
        <v>761</v>
      </c>
      <c r="I35" s="344" t="s">
        <v>18</v>
      </c>
      <c r="J35" s="301" t="s">
        <v>19</v>
      </c>
      <c r="K35" s="301" t="s">
        <v>20</v>
      </c>
      <c r="L35" s="321" t="s">
        <v>21</v>
      </c>
    </row>
    <row r="36" spans="2:12" ht="32.25" customHeight="1">
      <c r="B36" s="129" t="s">
        <v>732</v>
      </c>
      <c r="C36" s="421" t="str">
        <f>VLOOKUP(B36,ИСХОДНИК!A:P,3,FALSE())</f>
        <v>Ревизионные набор прокладок для клапанов СVP, CVC,CVPP, EVM. Мультипак: 10 комплектов.</v>
      </c>
      <c r="D36" s="421"/>
      <c r="E36" s="421"/>
      <c r="F36" s="421"/>
      <c r="G36" s="421"/>
      <c r="H36" s="132" t="s">
        <v>1705</v>
      </c>
      <c r="I36" s="132" t="str">
        <f>VLOOKUP(B36,ИСХОДНИК!A:P,15,FALSE())</f>
        <v>U6 PL40R</v>
      </c>
      <c r="J36" s="136">
        <f>VLOOKUP(B36,ИСХОДНИК!A:P,13,FALSE())</f>
        <v>37</v>
      </c>
      <c r="K36" s="136">
        <f>VLOOKUP(B36,ИСХОДНИК!A:P,14,FALSE())</f>
        <v>44.4</v>
      </c>
      <c r="L36" s="328" t="str">
        <f>IF(VLOOKUP(B29,ИСХОДНИК!A:R,18,FALSE())=1,ИСХОДНИК!$T$2,IF(VLOOKUP(B29,ИСХОДНИК!A:R,18,FALSE())=2,ИСХОДНИК!$T$4,IF(VLOOKUP(B25,ИСХОДНИК!A:R,18,FALSE())=3,ИСХОДНИК!$T$5)))</f>
        <v>●</v>
      </c>
    </row>
    <row r="37" spans="2:12" ht="32.25" customHeight="1">
      <c r="B37" s="129" t="s">
        <v>1704</v>
      </c>
      <c r="C37" s="421" t="str">
        <f>VLOOKUP(B37,ИСХОДНИК!A:P,3,FALSE())</f>
        <v>Ремонтный комплект сердечника для клапанов EVM-NC и EVRA. Мультипак 5 комплектов.</v>
      </c>
      <c r="D37" s="421"/>
      <c r="E37" s="421"/>
      <c r="F37" s="421"/>
      <c r="G37" s="421"/>
      <c r="H37" s="132">
        <v>3</v>
      </c>
      <c r="I37" s="132" t="str">
        <f>VLOOKUP(B37,ИСХОДНИК!A:P,15,FALSE())</f>
        <v>U6 PL40R</v>
      </c>
      <c r="J37" s="136">
        <f>VLOOKUP(B37,ИСХОДНИК!A:P,13,FALSE())</f>
        <v>150</v>
      </c>
      <c r="K37" s="136">
        <f>VLOOKUP(B37,ИСХОДНИК!A:P,14,FALSE())</f>
        <v>180</v>
      </c>
      <c r="L37" s="393" t="str">
        <f>IF(VLOOKUP(B30,ИСХОДНИК!A:R,18,FALSE())=1,ИСХОДНИК!$T$2,IF(VLOOKUP(B30,ИСХОДНИК!A:R,18,FALSE())=2,ИСХОДНИК!$T$4,IF(VLOOKUP(B26,ИСХОДНИК!A:R,18,FALSE())=3,ИСХОДНИК!$T$5)))</f>
        <v>◑</v>
      </c>
    </row>
    <row r="38" spans="2:12" ht="32.25" customHeight="1">
      <c r="B38" s="129" t="s">
        <v>1706</v>
      </c>
      <c r="C38" s="421" t="str">
        <f>VLOOKUP(B38,ИСХОДНИК!A:P,3,FALSE())</f>
        <v>Колпачок с прокладкой для SNV, CVP, CVC, CVPP</v>
      </c>
      <c r="D38" s="421"/>
      <c r="E38" s="421"/>
      <c r="F38" s="421"/>
      <c r="G38" s="421"/>
      <c r="H38" s="132" t="s">
        <v>1711</v>
      </c>
      <c r="I38" s="132" t="str">
        <f>VLOOKUP(B38,ИСХОДНИК!A:P,15,FALSE())</f>
        <v>U6 PL40R</v>
      </c>
      <c r="J38" s="136">
        <f>VLOOKUP(B38,ИСХОДНИК!A:P,13,FALSE())</f>
        <v>19</v>
      </c>
      <c r="K38" s="136">
        <f>VLOOKUP(B38,ИСХОДНИК!A:P,14,FALSE())</f>
        <v>22.8</v>
      </c>
      <c r="L38" s="393" t="str">
        <f>IF(VLOOKUP(B38,ИСХОДНИК!A:R,18,FALSE())=1,ИСХОДНИК!$T$2,IF(VLOOKUP(B38,ИСХОДНИК!A:R,18,FALSE())=2,ИСХОДНИК!$T$4,IF(VLOOKUP(B27,ИСХОДНИК!A:R,18,FALSE())=3,ИСХОДНИК!$T$5)))</f>
        <v>◑</v>
      </c>
    </row>
  </sheetData>
  <autoFilter ref="B10:L10" xr:uid="{00000000-0001-0000-0900-000000000000}"/>
  <mergeCells count="16">
    <mergeCell ref="B26:L26"/>
    <mergeCell ref="B3:F3"/>
    <mergeCell ref="B14:L14"/>
    <mergeCell ref="B16:L16"/>
    <mergeCell ref="B18:L18"/>
    <mergeCell ref="B9:H9"/>
    <mergeCell ref="I9:L9"/>
    <mergeCell ref="C36:G36"/>
    <mergeCell ref="C37:G37"/>
    <mergeCell ref="C38:G38"/>
    <mergeCell ref="C35:G35"/>
    <mergeCell ref="B32:L32"/>
    <mergeCell ref="H34:L34"/>
    <mergeCell ref="H33:I33"/>
    <mergeCell ref="J33:L33"/>
    <mergeCell ref="B33:E33"/>
  </mergeCells>
  <phoneticPr fontId="11" type="noConversion"/>
  <hyperlinks>
    <hyperlink ref="B7" r:id="rId1" xr:uid="{5741DF99-1976-449F-84A6-7A668A409FD6}"/>
    <hyperlink ref="B8" r:id="rId2" xr:uid="{B69EDFB5-8765-4DD9-949C-BFDA031C5D98}"/>
  </hyperlinks>
  <pageMargins left="0.75" right="0.75" top="1" bottom="1" header="0.511811023622047" footer="0.5"/>
  <pageSetup paperSize="9" orientation="portrait" horizontalDpi="300" verticalDpi="300" r:id="rId3"/>
  <headerFooter>
    <oddFooter>&amp;C&amp;1#&amp;"Calibri,Обычный"&amp;10&amp;K000000Classified as Business</oddFooter>
  </headerFooter>
  <drawing r:id="rId4"/>
  <legacyDrawing r:id="rId5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Лист11"/>
  <dimension ref="A1:M14"/>
  <sheetViews>
    <sheetView showGridLines="0" zoomScale="145" zoomScaleNormal="145" workbookViewId="0">
      <selection activeCell="B11" sqref="B11"/>
    </sheetView>
  </sheetViews>
  <sheetFormatPr defaultColWidth="9.28515625" defaultRowHeight="12.75"/>
  <cols>
    <col min="1" max="1" width="2.140625" customWidth="1"/>
    <col min="2" max="2" width="15.7109375" style="1" customWidth="1"/>
    <col min="3" max="3" width="16.28515625" customWidth="1"/>
    <col min="4" max="4" width="13.28515625" hidden="1" customWidth="1"/>
    <col min="5" max="5" width="23.42578125" bestFit="1" customWidth="1"/>
    <col min="6" max="6" width="9.28515625" customWidth="1"/>
    <col min="7" max="7" width="23.140625" bestFit="1" customWidth="1"/>
    <col min="8" max="8" width="11.28515625" customWidth="1"/>
    <col min="9" max="9" width="17.42578125" customWidth="1"/>
    <col min="10" max="10" width="12.28515625" customWidth="1"/>
    <col min="11" max="11" width="13" customWidth="1"/>
    <col min="12" max="12" width="11.28515625" customWidth="1"/>
    <col min="13" max="13" width="4.42578125" customWidth="1"/>
  </cols>
  <sheetData>
    <row r="1" spans="1:13" ht="11.25" customHeight="1"/>
    <row r="2" spans="1:13" ht="42" customHeight="1">
      <c r="B2" s="286" t="s">
        <v>820</v>
      </c>
      <c r="C2" s="287"/>
      <c r="D2" s="294"/>
      <c r="E2" s="294"/>
      <c r="F2" s="294"/>
      <c r="G2" s="294"/>
      <c r="H2" s="294"/>
      <c r="I2" s="294"/>
      <c r="J2" s="294"/>
      <c r="K2" s="294"/>
      <c r="L2" s="294"/>
      <c r="M2" s="295"/>
    </row>
    <row r="3" spans="1:13" ht="45.75" customHeight="1">
      <c r="B3" s="439" t="s">
        <v>821</v>
      </c>
      <c r="C3" s="439"/>
      <c r="D3" s="439"/>
      <c r="E3" s="439"/>
      <c r="F3" s="439"/>
      <c r="G3" s="439"/>
      <c r="H3" s="439"/>
      <c r="I3" s="112"/>
      <c r="J3" s="112"/>
      <c r="K3" s="112"/>
      <c r="L3" s="112"/>
      <c r="M3" s="113"/>
    </row>
    <row r="4" spans="1:13" ht="10.5" customHeight="1">
      <c r="B4" s="114" t="s">
        <v>2</v>
      </c>
      <c r="C4" s="115" t="s">
        <v>3</v>
      </c>
      <c r="D4" s="155"/>
      <c r="E4" s="116"/>
      <c r="F4" s="117"/>
      <c r="G4" s="117"/>
      <c r="H4" s="218"/>
      <c r="I4" s="112"/>
      <c r="J4" s="112"/>
      <c r="K4" s="112"/>
      <c r="L4" s="112"/>
      <c r="M4" s="113"/>
    </row>
    <row r="5" spans="1:13" ht="10.5" customHeight="1">
      <c r="B5" s="119" t="s">
        <v>4</v>
      </c>
      <c r="C5" s="115" t="s">
        <v>5</v>
      </c>
      <c r="D5" s="155"/>
      <c r="E5" s="116"/>
      <c r="F5" s="117"/>
      <c r="G5" s="117"/>
      <c r="H5" s="218"/>
      <c r="I5" s="112"/>
      <c r="J5" s="112"/>
      <c r="K5" s="112"/>
      <c r="L5" s="112"/>
      <c r="M5" s="113"/>
    </row>
    <row r="6" spans="1:13" ht="10.5" customHeight="1">
      <c r="B6" s="120" t="s">
        <v>6</v>
      </c>
      <c r="C6" s="115" t="s">
        <v>7</v>
      </c>
      <c r="D6" s="155"/>
      <c r="E6" s="116"/>
      <c r="F6" s="117"/>
      <c r="G6" s="117"/>
      <c r="H6" s="218"/>
      <c r="I6" s="112"/>
      <c r="J6" s="112"/>
      <c r="K6" s="112"/>
      <c r="L6" s="112"/>
      <c r="M6" s="113"/>
    </row>
    <row r="7" spans="1:13" s="27" customFormat="1" ht="15" customHeight="1">
      <c r="B7" s="121" t="s">
        <v>8</v>
      </c>
      <c r="C7" s="122"/>
      <c r="D7" s="122"/>
      <c r="E7" s="122"/>
      <c r="F7" s="123"/>
      <c r="G7" s="123"/>
      <c r="H7" s="112"/>
      <c r="I7" s="112"/>
      <c r="J7" s="112"/>
      <c r="K7" s="112"/>
      <c r="L7" s="112"/>
      <c r="M7" s="113"/>
    </row>
    <row r="8" spans="1:13" s="27" customFormat="1" ht="15" customHeight="1">
      <c r="A8" s="16"/>
      <c r="B8" s="124" t="s">
        <v>336</v>
      </c>
      <c r="C8" s="125"/>
      <c r="D8" s="125"/>
      <c r="E8" s="125"/>
      <c r="F8" s="127"/>
      <c r="G8" s="127"/>
      <c r="H8" s="112"/>
      <c r="I8" s="112"/>
      <c r="J8" s="112"/>
      <c r="K8" s="112"/>
      <c r="L8" s="112"/>
      <c r="M8" s="113"/>
    </row>
    <row r="9" spans="1:13" ht="11.25" customHeight="1">
      <c r="B9" s="182"/>
      <c r="C9" s="158"/>
      <c r="D9" s="158"/>
      <c r="E9" s="158"/>
      <c r="F9" s="158"/>
      <c r="G9" s="158"/>
      <c r="H9" s="158"/>
      <c r="I9" s="158"/>
      <c r="J9" s="564" t="s">
        <v>1717</v>
      </c>
      <c r="K9" s="564"/>
      <c r="L9" s="564"/>
      <c r="M9" s="567"/>
    </row>
    <row r="10" spans="1:13" ht="47.25" customHeight="1">
      <c r="B10" s="330" t="s">
        <v>10</v>
      </c>
      <c r="C10" s="330" t="s">
        <v>11</v>
      </c>
      <c r="D10" s="330" t="s">
        <v>12</v>
      </c>
      <c r="E10" s="330" t="s">
        <v>13</v>
      </c>
      <c r="F10" s="330" t="s">
        <v>14</v>
      </c>
      <c r="G10" s="330" t="s">
        <v>15</v>
      </c>
      <c r="H10" s="330" t="s">
        <v>16</v>
      </c>
      <c r="I10" s="330" t="s">
        <v>315</v>
      </c>
      <c r="J10" s="296" t="s">
        <v>18</v>
      </c>
      <c r="K10" s="301" t="s">
        <v>19</v>
      </c>
      <c r="L10" s="301" t="s">
        <v>20</v>
      </c>
      <c r="M10" s="298" t="s">
        <v>21</v>
      </c>
    </row>
    <row r="11" spans="1:13" ht="22.5" customHeight="1">
      <c r="B11" s="129" t="s">
        <v>308</v>
      </c>
      <c r="C11" s="132" t="str">
        <f>VLOOKUP(B11,ИСХОДНИК!A:P,5,FALSE())</f>
        <v>OFV 20</v>
      </c>
      <c r="D11" s="132" t="str">
        <f>VLOOKUP(B11,ИСХОДНИК!A:P,6,FALSE())</f>
        <v>Угловой</v>
      </c>
      <c r="E11" s="131" t="str">
        <f>VLOOKUP(B11,ИСХОДНИК!A:P,11,FALSE())</f>
        <v>Под сварку встык DIN</v>
      </c>
      <c r="F11" s="132">
        <f>VLOOKUP(B11,ИСХОДНИК!A:P,7,FALSE())</f>
        <v>20</v>
      </c>
      <c r="G11" s="133" t="str">
        <f>VLOOKUP(B11,ИСХОДНИК!A:P,10,FALSE())</f>
        <v>R717, R744 и фреоны</v>
      </c>
      <c r="H11" s="133">
        <f>VLOOKUP(B11,ИСХОДНИК!A:P,8,FALSE())</f>
        <v>52</v>
      </c>
      <c r="I11" s="134" t="str">
        <f>VLOOKUP(B11,ИСХОДНИК!A:P,9,FALSE())</f>
        <v xml:space="preserve"> -60…120</v>
      </c>
      <c r="J11" s="132" t="str">
        <f>VLOOKUP(B11,ИСХОДНИК!A:P,15,FALSE())</f>
        <v>U6 PL40R</v>
      </c>
      <c r="K11" s="136">
        <f>VLOOKUP(B11,ИСХОДНИК!A:P,13,FALSE())</f>
        <v>200</v>
      </c>
      <c r="L11" s="136">
        <f>VLOOKUP(B11,ИСХОДНИК!A:P,14,FALSE())</f>
        <v>240</v>
      </c>
      <c r="M11" s="137" t="str">
        <f>IF(VLOOKUP(B11,ИСХОДНИК!A:R,18,FALSE())=1,ИСХОДНИК!$T$2,IF(VLOOKUP(B11,ИСХОДНИК!A:R,18,FALSE())=2,ИСХОДНИК!$T$4,IF(VLOOKUP(B11,ИСХОДНИК!A:R,18,FALSE())=3,ИСХОДНИК!$T$5)))</f>
        <v>◑</v>
      </c>
    </row>
    <row r="12" spans="1:13" ht="22.5" customHeight="1">
      <c r="B12" s="129" t="s">
        <v>309</v>
      </c>
      <c r="C12" s="132" t="str">
        <f>VLOOKUP(B12,ИСХОДНИК!A:P,5,FALSE())</f>
        <v>OFV 25</v>
      </c>
      <c r="D12" s="132" t="str">
        <f>VLOOKUP(B12,ИСХОДНИК!A:P,6,FALSE())</f>
        <v>Угловой</v>
      </c>
      <c r="E12" s="131" t="str">
        <f>VLOOKUP(B12,ИСХОДНИК!A:P,11,FALSE())</f>
        <v>Под сварку встык DIN</v>
      </c>
      <c r="F12" s="132">
        <f>VLOOKUP(B12,ИСХОДНИК!A:P,7,FALSE())</f>
        <v>25</v>
      </c>
      <c r="G12" s="133" t="str">
        <f>VLOOKUP(B12,ИСХОДНИК!A:P,10,FALSE())</f>
        <v>R717, R744 и фреоны</v>
      </c>
      <c r="H12" s="133">
        <f>VLOOKUP(B12,ИСХОДНИК!A:P,8,FALSE())</f>
        <v>52</v>
      </c>
      <c r="I12" s="134" t="str">
        <f>VLOOKUP(B12,ИСХОДНИК!A:P,9,FALSE())</f>
        <v xml:space="preserve"> -60…120</v>
      </c>
      <c r="J12" s="132" t="str">
        <f>VLOOKUP(B12,ИСХОДНИК!A:P,15,FALSE())</f>
        <v>U6 PL40R</v>
      </c>
      <c r="K12" s="136">
        <f>VLOOKUP(B12,ИСХОДНИК!A:P,13,FALSE())</f>
        <v>210</v>
      </c>
      <c r="L12" s="136">
        <f>VLOOKUP(B12,ИСХОДНИК!A:P,14,FALSE())</f>
        <v>252</v>
      </c>
      <c r="M12" s="137" t="str">
        <f>IF(VLOOKUP(B12,ИСХОДНИК!A:R,18,FALSE())=1,ИСХОДНИК!$T$2,IF(VLOOKUP(B12,ИСХОДНИК!A:R,18,FALSE())=2,ИСХОДНИК!$T$4,IF(VLOOKUP(B12,ИСХОДНИК!A:R,18,FALSE())=3,ИСХОДНИК!$T$5)))</f>
        <v>◑</v>
      </c>
    </row>
    <row r="13" spans="1:13" ht="22.5" customHeight="1">
      <c r="B13" s="129" t="s">
        <v>310</v>
      </c>
      <c r="C13" s="132" t="str">
        <f>VLOOKUP(B13,ИСХОДНИК!A:P,5,FALSE())</f>
        <v>OFV 32</v>
      </c>
      <c r="D13" s="132" t="str">
        <f>VLOOKUP(B13,ИСХОДНИК!A:P,6,FALSE())</f>
        <v>Угловой</v>
      </c>
      <c r="E13" s="131" t="str">
        <f>VLOOKUP(B13,ИСХОДНИК!A:P,11,FALSE())</f>
        <v>Под сварку встык DIN</v>
      </c>
      <c r="F13" s="132">
        <f>VLOOKUP(B13,ИСХОДНИК!A:P,7,FALSE())</f>
        <v>32</v>
      </c>
      <c r="G13" s="133" t="str">
        <f>VLOOKUP(B13,ИСХОДНИК!A:P,10,FALSE())</f>
        <v>R717, R744 и фреоны</v>
      </c>
      <c r="H13" s="133">
        <f>VLOOKUP(B13,ИСХОДНИК!A:P,8,FALSE())</f>
        <v>52</v>
      </c>
      <c r="I13" s="134" t="str">
        <f>VLOOKUP(B13,ИСХОДНИК!A:P,9,FALSE())</f>
        <v xml:space="preserve"> -60…120</v>
      </c>
      <c r="J13" s="132" t="str">
        <f>VLOOKUP(B13,ИСХОДНИК!A:P,15,FALSE())</f>
        <v>U6 PL40R</v>
      </c>
      <c r="K13" s="136">
        <f>VLOOKUP(B13,ИСХОДНИК!A:P,13,FALSE())</f>
        <v>325</v>
      </c>
      <c r="L13" s="136">
        <f>VLOOKUP(B13,ИСХОДНИК!A:P,14,FALSE())</f>
        <v>390</v>
      </c>
      <c r="M13" s="137" t="str">
        <f>IF(VLOOKUP(B13,ИСХОДНИК!A:R,18,FALSE())=1,ИСХОДНИК!$T$2,IF(VLOOKUP(B13,ИСХОДНИК!A:R,18,FALSE())=2,ИСХОДНИК!$T$4,IF(VLOOKUP(B13,ИСХОДНИК!A:R,18,FALSE())=3,ИСХОДНИК!$T$5)))</f>
        <v>○</v>
      </c>
    </row>
    <row r="14" spans="1:13" ht="22.5" customHeight="1">
      <c r="B14" s="129" t="s">
        <v>311</v>
      </c>
      <c r="C14" s="132" t="str">
        <f>VLOOKUP(B14,ИСХОДНИК!A:P,5,FALSE())</f>
        <v>OFV 40</v>
      </c>
      <c r="D14" s="132" t="str">
        <f>VLOOKUP(B14,ИСХОДНИК!A:P,6,FALSE())</f>
        <v>Угловой</v>
      </c>
      <c r="E14" s="131" t="str">
        <f>VLOOKUP(B14,ИСХОДНИК!A:P,11,FALSE())</f>
        <v>Под сварку встык DIN</v>
      </c>
      <c r="F14" s="132">
        <f>VLOOKUP(B14,ИСХОДНИК!A:P,7,FALSE())</f>
        <v>40</v>
      </c>
      <c r="G14" s="133" t="str">
        <f>VLOOKUP(B14,ИСХОДНИК!A:P,10,FALSE())</f>
        <v>R717, R744 и фреоны</v>
      </c>
      <c r="H14" s="133">
        <f>VLOOKUP(B14,ИСХОДНИК!A:P,8,FALSE())</f>
        <v>52</v>
      </c>
      <c r="I14" s="134" t="str">
        <f>VLOOKUP(B14,ИСХОДНИК!A:P,9,FALSE())</f>
        <v xml:space="preserve"> -60…120</v>
      </c>
      <c r="J14" s="132" t="str">
        <f>VLOOKUP(B14,ИСХОДНИК!A:P,15,FALSE())</f>
        <v>U6 PL40R</v>
      </c>
      <c r="K14" s="136">
        <f>VLOOKUP(B14,ИСХОДНИК!A:P,13,FALSE())</f>
        <v>330</v>
      </c>
      <c r="L14" s="136">
        <f>VLOOKUP(B14,ИСХОДНИК!A:P,14,FALSE())</f>
        <v>396</v>
      </c>
      <c r="M14" s="137" t="str">
        <f>IF(VLOOKUP(B14,ИСХОДНИК!A:R,18,FALSE())=1,ИСХОДНИК!$T$2,IF(VLOOKUP(B14,ИСХОДНИК!A:R,18,FALSE())=2,ИСХОДНИК!$T$4,IF(VLOOKUP(B14,ИСХОДНИК!A:R,18,FALSE())=3,ИСХОДНИК!$T$5)))</f>
        <v>○</v>
      </c>
    </row>
  </sheetData>
  <autoFilter ref="B10:M10" xr:uid="{00000000-0001-0000-0A00-000000000000}"/>
  <mergeCells count="2">
    <mergeCell ref="B3:H3"/>
    <mergeCell ref="J9:M9"/>
  </mergeCells>
  <hyperlinks>
    <hyperlink ref="B7" r:id="rId1" xr:uid="{D1378600-5B95-47D4-9301-08139852331B}"/>
    <hyperlink ref="B8" r:id="rId2" xr:uid="{51F156E4-858A-4CB7-A506-1404736DA531}"/>
  </hyperlinks>
  <pageMargins left="0.75" right="0.75" top="1" bottom="1" header="0.511811023622047" footer="0.5"/>
  <pageSetup paperSize="9" orientation="portrait" horizontalDpi="300" verticalDpi="300" r:id="rId3"/>
  <headerFooter>
    <oddFooter>&amp;C&amp;1#&amp;"Calibri,Обычный"&amp;10&amp;K000000Classified as Business</oddFooter>
  </headerFooter>
  <drawing r:id="rId4"/>
  <legacyDrawing r:id="rId5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5075CB-0046-4B9F-8E22-48CAF5B12C3B}">
  <dimension ref="A1:T44"/>
  <sheetViews>
    <sheetView showGridLines="0" zoomScale="130" zoomScaleNormal="130" workbookViewId="0">
      <selection activeCell="B11" sqref="B11"/>
    </sheetView>
  </sheetViews>
  <sheetFormatPr defaultColWidth="9.28515625" defaultRowHeight="12.75"/>
  <cols>
    <col min="1" max="1" width="2.140625" style="150" customWidth="1"/>
    <col min="2" max="2" width="13.5703125" style="152" customWidth="1"/>
    <col min="3" max="3" width="31.28515625" style="150" customWidth="1"/>
    <col min="4" max="4" width="22.7109375" style="150" bestFit="1" customWidth="1"/>
    <col min="5" max="5" width="9.28515625" style="150" customWidth="1"/>
    <col min="6" max="6" width="20.42578125" style="150" customWidth="1"/>
    <col min="7" max="7" width="8.85546875" style="150" customWidth="1"/>
    <col min="8" max="8" width="17.42578125" style="150" customWidth="1"/>
    <col min="9" max="9" width="12.28515625" style="150" customWidth="1"/>
    <col min="10" max="10" width="11.140625" style="150" customWidth="1"/>
    <col min="11" max="11" width="12" style="150" customWidth="1"/>
    <col min="12" max="12" width="4.5703125" style="150" customWidth="1"/>
    <col min="13" max="15" width="9.28515625" style="150"/>
    <col min="16" max="16" width="11.85546875" style="150" customWidth="1"/>
    <col min="17" max="17" width="11.140625" style="150" customWidth="1"/>
    <col min="18" max="16384" width="9.28515625" style="150"/>
  </cols>
  <sheetData>
    <row r="1" spans="2:20" ht="10.5" customHeight="1"/>
    <row r="2" spans="2:20" ht="42" customHeight="1">
      <c r="B2" s="286" t="s">
        <v>312</v>
      </c>
      <c r="C2" s="287"/>
      <c r="D2" s="287"/>
      <c r="E2" s="287"/>
      <c r="F2" s="287"/>
      <c r="G2" s="287"/>
      <c r="H2" s="287"/>
      <c r="I2" s="287"/>
      <c r="J2" s="287"/>
      <c r="K2" s="287"/>
      <c r="L2" s="288"/>
      <c r="N2" s="429" t="s">
        <v>1602</v>
      </c>
      <c r="O2" s="492"/>
      <c r="P2" s="492"/>
      <c r="Q2" s="492"/>
      <c r="R2" s="492"/>
      <c r="S2" s="492"/>
      <c r="T2" s="493"/>
    </row>
    <row r="3" spans="2:20" ht="51" customHeight="1">
      <c r="B3" s="439" t="s">
        <v>313</v>
      </c>
      <c r="C3" s="439"/>
      <c r="D3" s="439"/>
      <c r="E3" s="439"/>
      <c r="F3" s="439"/>
      <c r="G3" s="439"/>
      <c r="H3" s="112"/>
      <c r="I3" s="112"/>
      <c r="J3" s="112"/>
      <c r="K3" s="112"/>
      <c r="L3" s="113"/>
      <c r="N3" s="261"/>
      <c r="O3" s="262"/>
      <c r="P3" s="433"/>
      <c r="Q3" s="433"/>
      <c r="R3" s="262"/>
      <c r="S3" s="262"/>
      <c r="T3" s="263"/>
    </row>
    <row r="4" spans="2:20" ht="9.75" customHeight="1">
      <c r="B4" s="114" t="s">
        <v>2</v>
      </c>
      <c r="C4" s="115" t="s">
        <v>3</v>
      </c>
      <c r="D4" s="155"/>
      <c r="E4" s="116"/>
      <c r="F4" s="117"/>
      <c r="G4" s="117"/>
      <c r="H4" s="112"/>
      <c r="I4" s="112"/>
      <c r="J4" s="112"/>
      <c r="K4" s="112"/>
      <c r="L4" s="113"/>
      <c r="N4" s="261"/>
      <c r="O4" s="262"/>
      <c r="P4" s="262"/>
      <c r="Q4" s="262"/>
      <c r="R4" s="262"/>
      <c r="S4" s="262"/>
      <c r="T4" s="263"/>
    </row>
    <row r="5" spans="2:20" ht="10.5" customHeight="1">
      <c r="B5" s="119" t="s">
        <v>4</v>
      </c>
      <c r="C5" s="115" t="s">
        <v>5</v>
      </c>
      <c r="D5" s="155"/>
      <c r="E5" s="116"/>
      <c r="F5" s="117"/>
      <c r="G5" s="117"/>
      <c r="H5" s="112"/>
      <c r="I5" s="112"/>
      <c r="J5" s="112"/>
      <c r="K5" s="112"/>
      <c r="L5" s="113"/>
      <c r="N5" s="261"/>
      <c r="O5" s="262"/>
      <c r="P5" s="262"/>
      <c r="Q5" s="262"/>
      <c r="R5" s="262"/>
      <c r="S5" s="262"/>
      <c r="T5" s="263"/>
    </row>
    <row r="6" spans="2:20" ht="10.5" customHeight="1">
      <c r="B6" s="120" t="s">
        <v>6</v>
      </c>
      <c r="C6" s="115" t="s">
        <v>7</v>
      </c>
      <c r="D6" s="155"/>
      <c r="E6" s="116"/>
      <c r="F6" s="117"/>
      <c r="G6" s="117"/>
      <c r="H6" s="112"/>
      <c r="I6" s="112"/>
      <c r="J6" s="112"/>
      <c r="K6" s="112"/>
      <c r="L6" s="113"/>
      <c r="N6" s="261"/>
      <c r="O6" s="262"/>
      <c r="P6" s="262"/>
      <c r="Q6" s="262"/>
      <c r="R6" s="262"/>
      <c r="S6" s="262"/>
      <c r="T6" s="263"/>
    </row>
    <row r="7" spans="2:20" ht="15" customHeight="1">
      <c r="B7" s="121" t="s">
        <v>8</v>
      </c>
      <c r="C7" s="122"/>
      <c r="D7" s="122"/>
      <c r="E7" s="122"/>
      <c r="F7" s="123"/>
      <c r="G7" s="123"/>
      <c r="H7" s="219"/>
      <c r="I7" s="178"/>
      <c r="J7" s="166"/>
      <c r="K7" s="166"/>
      <c r="L7" s="220"/>
      <c r="N7" s="264"/>
      <c r="O7" s="266"/>
      <c r="P7" s="262"/>
      <c r="Q7" s="262"/>
      <c r="R7" s="511"/>
      <c r="S7" s="511"/>
      <c r="T7" s="512"/>
    </row>
    <row r="8" spans="2:20" ht="15" customHeight="1">
      <c r="B8" s="124" t="s">
        <v>336</v>
      </c>
      <c r="C8" s="125"/>
      <c r="D8" s="125"/>
      <c r="E8" s="125"/>
      <c r="F8" s="127"/>
      <c r="G8" s="127"/>
      <c r="H8" s="219"/>
      <c r="I8" s="178"/>
      <c r="J8" s="166"/>
      <c r="K8" s="166"/>
      <c r="L8" s="220"/>
      <c r="N8" s="265"/>
      <c r="O8" s="260"/>
      <c r="P8" s="489"/>
      <c r="Q8" s="489"/>
      <c r="R8" s="490"/>
      <c r="S8" s="490"/>
      <c r="T8" s="491"/>
    </row>
    <row r="9" spans="2:20" ht="18" customHeight="1">
      <c r="B9" s="562" t="s">
        <v>314</v>
      </c>
      <c r="C9" s="563"/>
      <c r="D9" s="563"/>
      <c r="E9" s="563"/>
      <c r="F9" s="563"/>
      <c r="G9" s="563"/>
      <c r="H9" s="563"/>
      <c r="I9" s="564" t="s">
        <v>1717</v>
      </c>
      <c r="J9" s="564"/>
      <c r="K9" s="564"/>
      <c r="L9" s="567"/>
      <c r="N9" s="508" t="s">
        <v>1594</v>
      </c>
      <c r="O9" s="508" t="s">
        <v>14</v>
      </c>
      <c r="P9" s="509" t="s">
        <v>1604</v>
      </c>
      <c r="Q9" s="509"/>
      <c r="R9" s="510" t="s">
        <v>1603</v>
      </c>
      <c r="S9" s="510"/>
      <c r="T9" s="510"/>
    </row>
    <row r="10" spans="2:20" ht="40.5">
      <c r="B10" s="281" t="s">
        <v>10</v>
      </c>
      <c r="C10" s="281" t="s">
        <v>11</v>
      </c>
      <c r="D10" s="281" t="s">
        <v>13</v>
      </c>
      <c r="E10" s="281" t="s">
        <v>14</v>
      </c>
      <c r="F10" s="281" t="s">
        <v>15</v>
      </c>
      <c r="G10" s="281" t="s">
        <v>16</v>
      </c>
      <c r="H10" s="281" t="s">
        <v>315</v>
      </c>
      <c r="I10" s="301" t="s">
        <v>18</v>
      </c>
      <c r="J10" s="301" t="s">
        <v>19</v>
      </c>
      <c r="K10" s="301" t="s">
        <v>20</v>
      </c>
      <c r="L10" s="302" t="s">
        <v>21</v>
      </c>
      <c r="N10" s="508"/>
      <c r="O10" s="508"/>
      <c r="P10" s="272" t="s">
        <v>1597</v>
      </c>
      <c r="Q10" s="273" t="s">
        <v>1598</v>
      </c>
      <c r="R10" s="276" t="s">
        <v>1599</v>
      </c>
      <c r="S10" s="277" t="s">
        <v>1598</v>
      </c>
      <c r="T10" s="277" t="s">
        <v>1600</v>
      </c>
    </row>
    <row r="11" spans="2:20" ht="30" customHeight="1">
      <c r="B11" s="169" t="s">
        <v>1190</v>
      </c>
      <c r="C11" s="160" t="str">
        <f>VLOOKUP(B11,ИСХОДНИК!A:P,5,FALSE())</f>
        <v>ORV 25 D с термостатом 49⁰С</v>
      </c>
      <c r="D11" s="161" t="str">
        <f>VLOOKUP(B11,ИСХОДНИК!A:P,11,FALSE())</f>
        <v>Под сварку встык DIN</v>
      </c>
      <c r="E11" s="162">
        <f>VLOOKUP(B11,ИСХОДНИК!A:P,7,FALSE())</f>
        <v>25</v>
      </c>
      <c r="F11" s="134" t="str">
        <f>VLOOKUP(B11,ИСХОДНИК!A:P,10,FALSE())</f>
        <v xml:space="preserve">Холодильные масла </v>
      </c>
      <c r="G11" s="134">
        <f>VLOOKUP(B11,ИСХОДНИК!A:P,8,FALSE())</f>
        <v>52</v>
      </c>
      <c r="H11" s="134" t="str">
        <f>VLOOKUP(B11,ИСХОДНИК!A:P,9,FALSE())</f>
        <v xml:space="preserve"> -10…85</v>
      </c>
      <c r="I11" s="162" t="str">
        <f>VLOOKUP(B11,ИСХОДНИК!A:P,15,FALSE())</f>
        <v>U6 PL40R</v>
      </c>
      <c r="J11" s="170">
        <f>VLOOKUP(B11,ИСХОДНИК!A:N,13,FALSE())</f>
        <v>585</v>
      </c>
      <c r="K11" s="170">
        <f>VLOOKUP(B11,ИСХОДНИК!A:N,14,FALSE())</f>
        <v>702</v>
      </c>
      <c r="L11" s="329" t="str">
        <f>IF(VLOOKUP(B11,ИСХОДНИК!A:R,18,FALSE())=1,ИСХОДНИК!$T$2,IF(VLOOKUP(B11,ИСХОДНИК!A:R,18,FALSE())=2,ИСХОДНИК!$T$4,IF(VLOOKUP(B11,ИСХОДНИК!A:R,18,FALSE())=3,ИСХОДНИК!$T$5)))</f>
        <v>○</v>
      </c>
      <c r="N11" s="133">
        <v>1</v>
      </c>
      <c r="O11" s="132">
        <v>20</v>
      </c>
      <c r="P11" s="267">
        <v>26.9</v>
      </c>
      <c r="Q11" s="268">
        <v>2.2999999999999998</v>
      </c>
      <c r="R11" s="270">
        <v>22.08</v>
      </c>
      <c r="S11" s="270">
        <v>7</v>
      </c>
      <c r="T11" s="270">
        <v>12</v>
      </c>
    </row>
    <row r="12" spans="2:20" ht="30" customHeight="1">
      <c r="B12" s="129" t="s">
        <v>1191</v>
      </c>
      <c r="C12" s="160" t="str">
        <f>VLOOKUP(B12,ИСХОДНИК!A:P,5,FALSE())</f>
        <v>ORV 25 D с термостатом 60⁰С</v>
      </c>
      <c r="D12" s="131" t="str">
        <f>VLOOKUP(B12,ИСХОДНИК!A:P,11,FALSE())</f>
        <v>Под сварку встык DIN</v>
      </c>
      <c r="E12" s="162">
        <f>VLOOKUP(B12,ИСХОДНИК!A:P,7,FALSE())</f>
        <v>25</v>
      </c>
      <c r="F12" s="133" t="str">
        <f>VLOOKUP(B12,ИСХОДНИК!A:P,10,FALSE())</f>
        <v xml:space="preserve">Холодильные масла </v>
      </c>
      <c r="G12" s="133">
        <f>VLOOKUP(B12,ИСХОДНИК!A:P,8,FALSE())</f>
        <v>52</v>
      </c>
      <c r="H12" s="134" t="str">
        <f>VLOOKUP(B12,ИСХОДНИК!A:P,9,FALSE())</f>
        <v xml:space="preserve"> -10…85</v>
      </c>
      <c r="I12" s="162" t="str">
        <f>VLOOKUP(B12,ИСХОДНИК!A:P,15,FALSE())</f>
        <v>U6 PL40R</v>
      </c>
      <c r="J12" s="136">
        <f>VLOOKUP(B12,ИСХОДНИК!A:N,13,FALSE())</f>
        <v>585</v>
      </c>
      <c r="K12" s="136">
        <f>VLOOKUP(B12,ИСХОДНИК!A:N,14,FALSE())</f>
        <v>702</v>
      </c>
      <c r="L12" s="329" t="str">
        <f>IF(VLOOKUP(B12,ИСХОДНИК!A:R,18,FALSE())=1,ИСХОДНИК!$T$2,IF(VLOOKUP(B12,ИСХОДНИК!A:R,18,FALSE())=2,ИСХОДНИК!$T$4,IF(VLOOKUP(B12,ИСХОДНИК!A:R,18,FALSE())=3,ИСХОДНИК!$T$5)))</f>
        <v>○</v>
      </c>
      <c r="N12" s="132">
        <v>2</v>
      </c>
      <c r="O12" s="132">
        <v>25</v>
      </c>
      <c r="P12" s="268">
        <v>33.700000000000003</v>
      </c>
      <c r="Q12" s="268">
        <v>2.6</v>
      </c>
      <c r="R12" s="270">
        <v>28.08</v>
      </c>
      <c r="S12" s="270">
        <v>4</v>
      </c>
      <c r="T12" s="270">
        <v>12</v>
      </c>
    </row>
    <row r="13" spans="2:20" ht="30" customHeight="1">
      <c r="B13" s="169" t="s">
        <v>1280</v>
      </c>
      <c r="C13" s="160" t="str">
        <f>VLOOKUP(B13,ИСХОДНИК!A:P,5,FALSE())</f>
        <v>ORV 25 SD с термостатом 49⁰С</v>
      </c>
      <c r="D13" s="161" t="str">
        <f>VLOOKUP(B13,ИСХОДНИК!A:P,11,FALSE())</f>
        <v xml:space="preserve">Под пайку SD </v>
      </c>
      <c r="E13" s="162">
        <f>VLOOKUP(B13,ИСХОДНИК!A:P,7,FALSE())</f>
        <v>25</v>
      </c>
      <c r="F13" s="134" t="str">
        <f>VLOOKUP(B13,ИСХОДНИК!A:P,10,FALSE())</f>
        <v xml:space="preserve">Холодильные масла </v>
      </c>
      <c r="G13" s="134">
        <f>VLOOKUP(B13,ИСХОДНИК!A:P,8,FALSE())</f>
        <v>52</v>
      </c>
      <c r="H13" s="134" t="str">
        <f>VLOOKUP(B13,ИСХОДНИК!A:P,9,FALSE())</f>
        <v xml:space="preserve"> -10…85</v>
      </c>
      <c r="I13" s="162" t="str">
        <f>VLOOKUP(B13,ИСХОДНИК!A:P,15,FALSE())</f>
        <v>U6 PL40R</v>
      </c>
      <c r="J13" s="170">
        <f>VLOOKUP(B13,ИСХОДНИК!A:N,13,FALSE())</f>
        <v>585</v>
      </c>
      <c r="K13" s="170">
        <f>VLOOKUP(B13,ИСХОДНИК!A:N,14,FALSE())</f>
        <v>702</v>
      </c>
      <c r="L13" s="163" t="str">
        <f>IF(VLOOKUP(B13,ИСХОДНИК!A:R,18,FALSE())=1,ИСХОДНИК!$T$2,IF(VLOOKUP(B13,ИСХОДНИК!A:R,18,FALSE())=2,ИСХОДНИК!$T$4,IF(VLOOKUP(B13,ИСХОДНИК!A:R,18,FALSE())=3,ИСХОДНИК!$T$5)))</f>
        <v>◑</v>
      </c>
      <c r="N13" s="132">
        <v>3</v>
      </c>
      <c r="O13" s="132">
        <v>32</v>
      </c>
      <c r="P13" s="268">
        <v>42.4</v>
      </c>
      <c r="Q13" s="268">
        <v>2.6</v>
      </c>
      <c r="R13" s="270">
        <v>35.07</v>
      </c>
      <c r="S13" s="270">
        <v>5</v>
      </c>
      <c r="T13" s="270">
        <v>12</v>
      </c>
    </row>
    <row r="14" spans="2:20" ht="30" customHeight="1">
      <c r="B14" s="129" t="s">
        <v>1281</v>
      </c>
      <c r="C14" s="160" t="str">
        <f>VLOOKUP(B14,ИСХОДНИК!A:P,5,FALSE())</f>
        <v>ORV 25 SD с термостатом 60⁰С</v>
      </c>
      <c r="D14" s="131" t="str">
        <f>VLOOKUP(B14,ИСХОДНИК!A:P,11,FALSE())</f>
        <v xml:space="preserve">Под пайку SD </v>
      </c>
      <c r="E14" s="162">
        <f>VLOOKUP(B14,ИСХОДНИК!A:P,7,FALSE())</f>
        <v>25</v>
      </c>
      <c r="F14" s="133" t="str">
        <f>VLOOKUP(B14,ИСХОДНИК!A:P,10,FALSE())</f>
        <v xml:space="preserve">Холодильные масла </v>
      </c>
      <c r="G14" s="133">
        <f>VLOOKUP(B14,ИСХОДНИК!A:P,8,FALSE())</f>
        <v>52</v>
      </c>
      <c r="H14" s="134" t="str">
        <f>VLOOKUP(B14,ИСХОДНИК!A:P,9,FALSE())</f>
        <v xml:space="preserve"> -10…85</v>
      </c>
      <c r="I14" s="162" t="str">
        <f>VLOOKUP(B14,ИСХОДНИК!A:P,15,FALSE())</f>
        <v>U6 PL40R</v>
      </c>
      <c r="J14" s="136">
        <f>VLOOKUP(B14,ИСХОДНИК!A:N,13,FALSE())</f>
        <v>585</v>
      </c>
      <c r="K14" s="136">
        <f>VLOOKUP(B14,ИСХОДНИК!A:N,14,FALSE())</f>
        <v>702</v>
      </c>
      <c r="L14" s="163" t="str">
        <f>IF(VLOOKUP(B14,ИСХОДНИК!A:R,18,FALSE())=1,ИСХОДНИК!$T$2,IF(VLOOKUP(B14,ИСХОДНИК!A:R,18,FALSE())=2,ИСХОДНИК!$T$4,IF(VLOOKUP(B14,ИСХОДНИК!A:R,18,FALSE())=3,ИСХОДНИК!$T$5)))</f>
        <v>◑</v>
      </c>
      <c r="N14" s="132">
        <v>4</v>
      </c>
      <c r="O14" s="132">
        <v>40</v>
      </c>
      <c r="P14" s="268">
        <v>48.3</v>
      </c>
      <c r="Q14" s="268">
        <v>2.6</v>
      </c>
      <c r="R14" s="270">
        <v>42.07</v>
      </c>
      <c r="S14" s="270">
        <v>4.5</v>
      </c>
      <c r="T14" s="270">
        <v>15</v>
      </c>
    </row>
    <row r="15" spans="2:20" ht="30" customHeight="1">
      <c r="B15" s="169" t="s">
        <v>1192</v>
      </c>
      <c r="C15" s="160" t="str">
        <f>VLOOKUP(B15,ИСХОДНИК!A:P,5,FALSE())</f>
        <v>ORV 32 D с термостатом 49⁰С</v>
      </c>
      <c r="D15" s="161" t="str">
        <f>VLOOKUP(B15,ИСХОДНИК!A:P,11,FALSE())</f>
        <v>Под сварку встык DIN</v>
      </c>
      <c r="E15" s="162">
        <f>VLOOKUP(B15,ИСХОДНИК!A:P,7,FALSE())</f>
        <v>32</v>
      </c>
      <c r="F15" s="134" t="str">
        <f>VLOOKUP(B15,ИСХОДНИК!A:P,10,FALSE())</f>
        <v xml:space="preserve">Холодильные масла </v>
      </c>
      <c r="G15" s="134">
        <f>VLOOKUP(B15,ИСХОДНИК!A:P,8,FALSE())</f>
        <v>52</v>
      </c>
      <c r="H15" s="134" t="str">
        <f>VLOOKUP(B15,ИСХОДНИК!A:P,9,FALSE())</f>
        <v xml:space="preserve"> -10…85</v>
      </c>
      <c r="I15" s="162" t="str">
        <f>VLOOKUP(B15,ИСХОДНИК!A:P,15,FALSE())</f>
        <v>U6 PL40R</v>
      </c>
      <c r="J15" s="170">
        <f>VLOOKUP(B15,ИСХОДНИК!A:N,13,FALSE())</f>
        <v>615</v>
      </c>
      <c r="K15" s="170">
        <f>VLOOKUP(B15,ИСХОДНИК!A:N,14,FALSE())</f>
        <v>738</v>
      </c>
      <c r="L15" s="329" t="str">
        <f>IF(VLOOKUP(B15,ИСХОДНИК!A:R,18,FALSE())=1,ИСХОДНИК!$T$2,IF(VLOOKUP(B15,ИСХОДНИК!A:R,18,FALSE())=2,ИСХОДНИК!$T$4,IF(VLOOKUP(B15,ИСХОДНИК!A:R,18,FALSE())=3,ИСХОДНИК!$T$5)))</f>
        <v>○</v>
      </c>
      <c r="N15" s="132">
        <v>5</v>
      </c>
      <c r="O15" s="132">
        <v>50</v>
      </c>
      <c r="P15" s="268">
        <v>60.3</v>
      </c>
      <c r="Q15" s="268">
        <v>2.9</v>
      </c>
      <c r="R15" s="270">
        <v>54.09</v>
      </c>
      <c r="S15" s="270">
        <v>4.5</v>
      </c>
      <c r="T15" s="270">
        <v>15</v>
      </c>
    </row>
    <row r="16" spans="2:20" ht="30" customHeight="1">
      <c r="B16" s="129" t="s">
        <v>1193</v>
      </c>
      <c r="C16" s="160" t="str">
        <f>VLOOKUP(B16,ИСХОДНИК!A:P,5,FALSE())</f>
        <v>ORV 32 D с термостатом 60⁰С</v>
      </c>
      <c r="D16" s="131" t="str">
        <f>VLOOKUP(B16,ИСХОДНИК!A:P,11,FALSE())</f>
        <v>Под сварку встык DIN</v>
      </c>
      <c r="E16" s="162">
        <f>VLOOKUP(B16,ИСХОДНИК!A:P,7,FALSE())</f>
        <v>32</v>
      </c>
      <c r="F16" s="133" t="str">
        <f>VLOOKUP(B16,ИСХОДНИК!A:P,10,FALSE())</f>
        <v xml:space="preserve">Холодильные масла </v>
      </c>
      <c r="G16" s="133">
        <f>VLOOKUP(B16,ИСХОДНИК!A:P,8,FALSE())</f>
        <v>52</v>
      </c>
      <c r="H16" s="134" t="str">
        <f>VLOOKUP(B16,ИСХОДНИК!A:P,9,FALSE())</f>
        <v xml:space="preserve"> -10…85</v>
      </c>
      <c r="I16" s="162" t="str">
        <f>VLOOKUP(B16,ИСХОДНИК!A:P,15,FALSE())</f>
        <v>U6 PL40R</v>
      </c>
      <c r="J16" s="136">
        <f>VLOOKUP(B16,ИСХОДНИК!A:N,13,FALSE())</f>
        <v>615</v>
      </c>
      <c r="K16" s="136">
        <f>VLOOKUP(B16,ИСХОДНИК!A:N,14,FALSE())</f>
        <v>738</v>
      </c>
      <c r="L16" s="329" t="str">
        <f>IF(VLOOKUP(B16,ИСХОДНИК!A:R,18,FALSE())=1,ИСХОДНИК!$T$2,IF(VLOOKUP(B16,ИСХОДНИК!A:R,18,FALSE())=2,ИСХОДНИК!$T$4,IF(VLOOKUP(B16,ИСХОДНИК!A:R,18,FALSE())=3,ИСХОДНИК!$T$5)))</f>
        <v>○</v>
      </c>
      <c r="N16" s="132">
        <v>6</v>
      </c>
      <c r="O16" s="132">
        <v>65</v>
      </c>
      <c r="P16" s="268">
        <v>76.099999999999994</v>
      </c>
      <c r="Q16" s="268">
        <v>2.9</v>
      </c>
      <c r="R16" s="306">
        <v>76.099999999999994</v>
      </c>
      <c r="S16" s="307">
        <v>4</v>
      </c>
      <c r="T16" s="307">
        <v>20</v>
      </c>
    </row>
    <row r="17" spans="2:20" ht="30" customHeight="1">
      <c r="B17" s="169" t="s">
        <v>1282</v>
      </c>
      <c r="C17" s="160" t="str">
        <f>VLOOKUP(B17,ИСХОДНИК!A:P,5,FALSE())</f>
        <v>ORV 32 SD с термостатом 49⁰С</v>
      </c>
      <c r="D17" s="161" t="str">
        <f>VLOOKUP(B17,ИСХОДНИК!A:P,11,FALSE())</f>
        <v xml:space="preserve">Под пайку SD </v>
      </c>
      <c r="E17" s="162">
        <f>VLOOKUP(B17,ИСХОДНИК!A:P,7,FALSE())</f>
        <v>32</v>
      </c>
      <c r="F17" s="134" t="str">
        <f>VLOOKUP(B17,ИСХОДНИК!A:P,10,FALSE())</f>
        <v xml:space="preserve">Холодильные масла </v>
      </c>
      <c r="G17" s="134">
        <f>VLOOKUP(B17,ИСХОДНИК!A:P,8,FALSE())</f>
        <v>52</v>
      </c>
      <c r="H17" s="134" t="str">
        <f>VLOOKUP(B17,ИСХОДНИК!A:P,9,FALSE())</f>
        <v xml:space="preserve"> -10…85</v>
      </c>
      <c r="I17" s="162" t="str">
        <f>VLOOKUP(B17,ИСХОДНИК!A:P,15,FALSE())</f>
        <v>U6 PL40R</v>
      </c>
      <c r="J17" s="170">
        <f>VLOOKUP(B17,ИСХОДНИК!A:N,13,FALSE())</f>
        <v>615</v>
      </c>
      <c r="K17" s="170">
        <f>VLOOKUP(B17,ИСХОДНИК!A:N,14,FALSE())</f>
        <v>738</v>
      </c>
      <c r="L17" s="163" t="str">
        <f>IF(VLOOKUP(B17,ИСХОДНИК!A:R,18,FALSE())=1,ИСХОДНИК!$T$2,IF(VLOOKUP(B17,ИСХОДНИК!A:R,18,FALSE())=2,ИСХОДНИК!$T$4,IF(VLOOKUP(B17,ИСХОДНИК!A:R,18,FALSE())=3,ИСХОДНИК!$T$5)))</f>
        <v>◑</v>
      </c>
      <c r="N17" s="132">
        <v>7</v>
      </c>
      <c r="O17" s="132">
        <v>80</v>
      </c>
      <c r="P17" s="268">
        <v>88.9</v>
      </c>
      <c r="Q17" s="305">
        <v>3.2</v>
      </c>
      <c r="R17" s="325"/>
      <c r="S17" s="326"/>
      <c r="T17" s="327"/>
    </row>
    <row r="18" spans="2:20" ht="30" customHeight="1">
      <c r="B18" s="129" t="s">
        <v>1283</v>
      </c>
      <c r="C18" s="160" t="str">
        <f>VLOOKUP(B18,ИСХОДНИК!A:P,5,FALSE())</f>
        <v>ORV 32 SD с термостатом 60⁰С</v>
      </c>
      <c r="D18" s="131" t="str">
        <f>VLOOKUP(B18,ИСХОДНИК!A:P,11,FALSE())</f>
        <v xml:space="preserve">Под пайку SD </v>
      </c>
      <c r="E18" s="162">
        <f>VLOOKUP(B18,ИСХОДНИК!A:P,7,FALSE())</f>
        <v>32</v>
      </c>
      <c r="F18" s="133" t="str">
        <f>VLOOKUP(B18,ИСХОДНИК!A:P,10,FALSE())</f>
        <v xml:space="preserve">Холодильные масла </v>
      </c>
      <c r="G18" s="133">
        <f>VLOOKUP(B18,ИСХОДНИК!A:P,8,FALSE())</f>
        <v>52</v>
      </c>
      <c r="H18" s="134" t="str">
        <f>VLOOKUP(B18,ИСХОДНИК!A:P,9,FALSE())</f>
        <v xml:space="preserve"> -10…85</v>
      </c>
      <c r="I18" s="162" t="str">
        <f>VLOOKUP(B18,ИСХОДНИК!A:P,15,FALSE())</f>
        <v>U6 PL40R</v>
      </c>
      <c r="J18" s="136">
        <f>VLOOKUP(B18,ИСХОДНИК!A:N,13,FALSE())</f>
        <v>615</v>
      </c>
      <c r="K18" s="136">
        <f>VLOOKUP(B18,ИСХОДНИК!A:N,14,FALSE())</f>
        <v>738</v>
      </c>
      <c r="L18" s="163" t="str">
        <f>IF(VLOOKUP(B18,ИСХОДНИК!A:R,18,FALSE())=1,ИСХОДНИК!$T$2,IF(VLOOKUP(B18,ИСХОДНИК!A:R,18,FALSE())=2,ИСХОДНИК!$T$4,IF(VLOOKUP(B18,ИСХОДНИК!A:R,18,FALSE())=3,ИСХОДНИК!$T$5)))</f>
        <v>◑</v>
      </c>
      <c r="N18" s="324"/>
      <c r="O18" s="324"/>
      <c r="P18" s="324"/>
      <c r="Q18" s="324"/>
      <c r="R18" s="324"/>
      <c r="S18" s="324"/>
      <c r="T18" s="324"/>
    </row>
    <row r="19" spans="2:20" ht="30" customHeight="1">
      <c r="B19" s="169" t="s">
        <v>1194</v>
      </c>
      <c r="C19" s="160" t="str">
        <f>VLOOKUP(B19,ИСХОДНИК!A:P,5,FALSE())</f>
        <v>ORV 40 D с термостатом 49⁰С</v>
      </c>
      <c r="D19" s="161" t="str">
        <f>VLOOKUP(B19,ИСХОДНИК!A:P,11,FALSE())</f>
        <v>Под сварку встык DIN</v>
      </c>
      <c r="E19" s="162">
        <f>VLOOKUP(B19,ИСХОДНИК!A:P,7,FALSE())</f>
        <v>40</v>
      </c>
      <c r="F19" s="134" t="str">
        <f>VLOOKUP(B19,ИСХОДНИК!A:P,10,FALSE())</f>
        <v xml:space="preserve">Холодильные масла </v>
      </c>
      <c r="G19" s="134">
        <f>VLOOKUP(B19,ИСХОДНИК!A:P,8,FALSE())</f>
        <v>52</v>
      </c>
      <c r="H19" s="134" t="str">
        <f>VLOOKUP(B19,ИСХОДНИК!A:P,9,FALSE())</f>
        <v xml:space="preserve"> -10…85</v>
      </c>
      <c r="I19" s="162" t="str">
        <f>VLOOKUP(B19,ИСХОДНИК!A:P,15,FALSE())</f>
        <v>U6 PL40R</v>
      </c>
      <c r="J19" s="170">
        <f>VLOOKUP(B19,ИСХОДНИК!A:N,13,FALSE())</f>
        <v>725</v>
      </c>
      <c r="K19" s="170">
        <f>VLOOKUP(B19,ИСХОДНИК!A:N,14,FALSE())</f>
        <v>870</v>
      </c>
      <c r="L19" s="329" t="str">
        <f>IF(VLOOKUP(B19,ИСХОДНИК!A:R,18,FALSE())=1,ИСХОДНИК!$T$2,IF(VLOOKUP(B19,ИСХОДНИК!A:R,18,FALSE())=2,ИСХОДНИК!$T$4,IF(VLOOKUP(B19,ИСХОДНИК!A:R,18,FALSE())=3,ИСХОДНИК!$T$5)))</f>
        <v>○</v>
      </c>
      <c r="N19" s="324"/>
      <c r="O19" s="324"/>
      <c r="P19" s="324"/>
      <c r="Q19" s="324"/>
      <c r="R19" s="324"/>
      <c r="S19" s="324"/>
      <c r="T19" s="324"/>
    </row>
    <row r="20" spans="2:20" ht="30" customHeight="1">
      <c r="B20" s="129" t="s">
        <v>1195</v>
      </c>
      <c r="C20" s="160" t="str">
        <f>VLOOKUP(B20,ИСХОДНИК!A:P,5,FALSE())</f>
        <v>ORV 40 D с термостатом 60⁰С</v>
      </c>
      <c r="D20" s="131" t="str">
        <f>VLOOKUP(B20,ИСХОДНИК!A:P,11,FALSE())</f>
        <v>Под сварку встык DIN</v>
      </c>
      <c r="E20" s="162">
        <f>VLOOKUP(B20,ИСХОДНИК!A:P,7,FALSE())</f>
        <v>40</v>
      </c>
      <c r="F20" s="133" t="str">
        <f>VLOOKUP(B20,ИСХОДНИК!A:P,10,FALSE())</f>
        <v xml:space="preserve">Холодильные масла </v>
      </c>
      <c r="G20" s="133">
        <f>VLOOKUP(B20,ИСХОДНИК!A:P,8,FALSE())</f>
        <v>52</v>
      </c>
      <c r="H20" s="134" t="str">
        <f>VLOOKUP(B20,ИСХОДНИК!A:P,9,FALSE())</f>
        <v xml:space="preserve"> -10…85</v>
      </c>
      <c r="I20" s="162" t="str">
        <f>VLOOKUP(B20,ИСХОДНИК!A:P,15,FALSE())</f>
        <v>U6 PL40R</v>
      </c>
      <c r="J20" s="136">
        <f>VLOOKUP(B20,ИСХОДНИК!A:N,13,FALSE())</f>
        <v>725</v>
      </c>
      <c r="K20" s="136">
        <f>VLOOKUP(B20,ИСХОДНИК!A:N,14,FALSE())</f>
        <v>870</v>
      </c>
      <c r="L20" s="329" t="str">
        <f>IF(VLOOKUP(B20,ИСХОДНИК!A:R,18,FALSE())=1,ИСХОДНИК!$T$2,IF(VLOOKUP(B20,ИСХОДНИК!A:R,18,FALSE())=2,ИСХОДНИК!$T$4,IF(VLOOKUP(B20,ИСХОДНИК!A:R,18,FALSE())=3,ИСХОДНИК!$T$5)))</f>
        <v>○</v>
      </c>
      <c r="N20" s="324"/>
      <c r="O20" s="324"/>
      <c r="P20" s="324"/>
      <c r="Q20" s="324"/>
      <c r="R20" s="324"/>
      <c r="S20" s="324"/>
      <c r="T20" s="324"/>
    </row>
    <row r="21" spans="2:20" ht="30" customHeight="1">
      <c r="B21" s="169" t="s">
        <v>1284</v>
      </c>
      <c r="C21" s="160" t="str">
        <f>VLOOKUP(B21,ИСХОДНИК!A:P,5,FALSE())</f>
        <v>ORV 40 SD с термостатом 49⁰С</v>
      </c>
      <c r="D21" s="161" t="str">
        <f>VLOOKUP(B21,ИСХОДНИК!A:P,11,FALSE())</f>
        <v xml:space="preserve">Под пайку SD </v>
      </c>
      <c r="E21" s="162">
        <f>VLOOKUP(B21,ИСХОДНИК!A:P,7,FALSE())</f>
        <v>40</v>
      </c>
      <c r="F21" s="134" t="str">
        <f>VLOOKUP(B21,ИСХОДНИК!A:P,10,FALSE())</f>
        <v xml:space="preserve">Холодильные масла </v>
      </c>
      <c r="G21" s="134">
        <f>VLOOKUP(B21,ИСХОДНИК!A:P,8,FALSE())</f>
        <v>52</v>
      </c>
      <c r="H21" s="134" t="str">
        <f>VLOOKUP(B21,ИСХОДНИК!A:P,9,FALSE())</f>
        <v xml:space="preserve"> -10…85</v>
      </c>
      <c r="I21" s="162" t="str">
        <f>VLOOKUP(B21,ИСХОДНИК!A:P,15,FALSE())</f>
        <v>U6 PL40R</v>
      </c>
      <c r="J21" s="170">
        <f>VLOOKUP(B21,ИСХОДНИК!A:N,13,FALSE())</f>
        <v>725</v>
      </c>
      <c r="K21" s="170">
        <f>VLOOKUP(B21,ИСХОДНИК!A:N,14,FALSE())</f>
        <v>870</v>
      </c>
      <c r="L21" s="163" t="str">
        <f>IF(VLOOKUP(B21,ИСХОДНИК!A:R,18,FALSE())=1,ИСХОДНИК!$T$2,IF(VLOOKUP(B21,ИСХОДНИК!A:R,18,FALSE())=2,ИСХОДНИК!$T$4,IF(VLOOKUP(B21,ИСХОДНИК!A:R,18,FALSE())=3,ИСХОДНИК!$T$5)))</f>
        <v>◑</v>
      </c>
    </row>
    <row r="22" spans="2:20" ht="30" customHeight="1">
      <c r="B22" s="129" t="s">
        <v>1285</v>
      </c>
      <c r="C22" s="160" t="str">
        <f>VLOOKUP(B22,ИСХОДНИК!A:P,5,FALSE())</f>
        <v>ORV 40 SD с термостатом 60⁰С</v>
      </c>
      <c r="D22" s="131" t="str">
        <f>VLOOKUP(B22,ИСХОДНИК!A:P,11,FALSE())</f>
        <v xml:space="preserve">Под пайку SD </v>
      </c>
      <c r="E22" s="162">
        <f>VLOOKUP(B22,ИСХОДНИК!A:P,7,FALSE())</f>
        <v>40</v>
      </c>
      <c r="F22" s="133" t="str">
        <f>VLOOKUP(B22,ИСХОДНИК!A:P,10,FALSE())</f>
        <v xml:space="preserve">Холодильные масла </v>
      </c>
      <c r="G22" s="133">
        <f>VLOOKUP(B22,ИСХОДНИК!A:P,8,FALSE())</f>
        <v>52</v>
      </c>
      <c r="H22" s="134" t="str">
        <f>VLOOKUP(B22,ИСХОДНИК!A:P,9,FALSE())</f>
        <v xml:space="preserve"> -10…85</v>
      </c>
      <c r="I22" s="162" t="str">
        <f>VLOOKUP(B22,ИСХОДНИК!A:P,15,FALSE())</f>
        <v>U6 PL40R</v>
      </c>
      <c r="J22" s="136">
        <f>VLOOKUP(B22,ИСХОДНИК!A:N,13,FALSE())</f>
        <v>725</v>
      </c>
      <c r="K22" s="136">
        <f>VLOOKUP(B22,ИСХОДНИК!A:N,14,FALSE())</f>
        <v>870</v>
      </c>
      <c r="L22" s="163" t="str">
        <f>IF(VLOOKUP(B22,ИСХОДНИК!A:R,18,FALSE())=1,ИСХОДНИК!$T$2,IF(VLOOKUP(B22,ИСХОДНИК!A:R,18,FALSE())=2,ИСХОДНИК!$T$4,IF(VLOOKUP(B22,ИСХОДНИК!A:R,18,FALSE())=3,ИСХОДНИК!$T$5)))</f>
        <v>◑</v>
      </c>
    </row>
    <row r="23" spans="2:20" ht="25.5">
      <c r="B23" s="169" t="s">
        <v>1196</v>
      </c>
      <c r="C23" s="160" t="str">
        <f>VLOOKUP(B23,ИСХОДНИК!A:P,5,FALSE())</f>
        <v>ORV 50 D с термостатом 49⁰С</v>
      </c>
      <c r="D23" s="161" t="str">
        <f>VLOOKUP(B23,ИСХОДНИК!A:P,11,FALSE())</f>
        <v>Под сварку встык DIN</v>
      </c>
      <c r="E23" s="162">
        <f>VLOOKUP(B23,ИСХОДНИК!A:P,7,FALSE())</f>
        <v>50</v>
      </c>
      <c r="F23" s="134" t="str">
        <f>VLOOKUP(B23,ИСХОДНИК!A:P,10,FALSE())</f>
        <v xml:space="preserve">Холодильные масла </v>
      </c>
      <c r="G23" s="134">
        <f>VLOOKUP(B23,ИСХОДНИК!A:P,8,FALSE())</f>
        <v>52</v>
      </c>
      <c r="H23" s="134" t="str">
        <f>VLOOKUP(B23,ИСХОДНИК!A:P,9,FALSE())</f>
        <v xml:space="preserve"> -10…85</v>
      </c>
      <c r="I23" s="162" t="str">
        <f>VLOOKUP(B23,ИСХОДНИК!A:P,15,FALSE())</f>
        <v>U6 PL40R</v>
      </c>
      <c r="J23" s="170">
        <f>VLOOKUP(B23,ИСХОДНИК!A:N,13,FALSE())</f>
        <v>795</v>
      </c>
      <c r="K23" s="170">
        <f>VLOOKUP(B23,ИСХОДНИК!A:N,14,FALSE())</f>
        <v>954</v>
      </c>
      <c r="L23" s="329" t="str">
        <f>IF(VLOOKUP(B23,ИСХОДНИК!A:R,18,FALSE())=1,ИСХОДНИК!$T$2,IF(VLOOKUP(B23,ИСХОДНИК!A:R,18,FALSE())=2,ИСХОДНИК!$T$4,IF(VLOOKUP(B23,ИСХОДНИК!A:R,18,FALSE())=3,ИСХОДНИК!$T$5)))</f>
        <v>○</v>
      </c>
    </row>
    <row r="24" spans="2:20" ht="30" customHeight="1">
      <c r="B24" s="129" t="s">
        <v>1197</v>
      </c>
      <c r="C24" s="160" t="str">
        <f>VLOOKUP(B24,ИСХОДНИК!A:P,5,FALSE())</f>
        <v>ORV 50 D с термостатом 60⁰С</v>
      </c>
      <c r="D24" s="131" t="str">
        <f>VLOOKUP(B24,ИСХОДНИК!A:P,11,FALSE())</f>
        <v>Под сварку встык DIN</v>
      </c>
      <c r="E24" s="162">
        <f>VLOOKUP(B24,ИСХОДНИК!A:P,7,FALSE())</f>
        <v>50</v>
      </c>
      <c r="F24" s="133" t="str">
        <f>VLOOKUP(B24,ИСХОДНИК!A:P,10,FALSE())</f>
        <v xml:space="preserve">Холодильные масла </v>
      </c>
      <c r="G24" s="133">
        <f>VLOOKUP(B24,ИСХОДНИК!A:P,8,FALSE())</f>
        <v>52</v>
      </c>
      <c r="H24" s="134" t="str">
        <f>VLOOKUP(B24,ИСХОДНИК!A:P,9,FALSE())</f>
        <v xml:space="preserve"> -10…85</v>
      </c>
      <c r="I24" s="162" t="str">
        <f>VLOOKUP(B24,ИСХОДНИК!A:P,15,FALSE())</f>
        <v>U6 PL40R</v>
      </c>
      <c r="J24" s="136">
        <f>VLOOKUP(B24,ИСХОДНИК!A:N,13,FALSE())</f>
        <v>795</v>
      </c>
      <c r="K24" s="136">
        <f>VLOOKUP(B24,ИСХОДНИК!A:N,14,FALSE())</f>
        <v>954</v>
      </c>
      <c r="L24" s="329" t="str">
        <f>IF(VLOOKUP(B24,ИСХОДНИК!A:R,18,FALSE())=1,ИСХОДНИК!$T$2,IF(VLOOKUP(B24,ИСХОДНИК!A:R,18,FALSE())=2,ИСХОДНИК!$T$4,IF(VLOOKUP(B24,ИСХОДНИК!A:R,18,FALSE())=3,ИСХОДНИК!$T$5)))</f>
        <v>○</v>
      </c>
    </row>
    <row r="25" spans="2:20" ht="30" customHeight="1">
      <c r="B25" s="169" t="s">
        <v>1286</v>
      </c>
      <c r="C25" s="160" t="str">
        <f>VLOOKUP(B25,ИСХОДНИК!A:P,5,FALSE())</f>
        <v>ORV 50 SD с термостатом 49⁰С</v>
      </c>
      <c r="D25" s="161" t="str">
        <f>VLOOKUP(B25,ИСХОДНИК!A:P,11,FALSE())</f>
        <v xml:space="preserve">Под пайку SD </v>
      </c>
      <c r="E25" s="162">
        <f>VLOOKUP(B25,ИСХОДНИК!A:P,7,FALSE())</f>
        <v>50</v>
      </c>
      <c r="F25" s="134" t="str">
        <f>VLOOKUP(B25,ИСХОДНИК!A:P,10,FALSE())</f>
        <v xml:space="preserve">Холодильные масла </v>
      </c>
      <c r="G25" s="134">
        <f>VLOOKUP(B25,ИСХОДНИК!A:P,8,FALSE())</f>
        <v>52</v>
      </c>
      <c r="H25" s="134" t="str">
        <f>VLOOKUP(B25,ИСХОДНИК!A:P,9,FALSE())</f>
        <v xml:space="preserve"> -10…85</v>
      </c>
      <c r="I25" s="162" t="str">
        <f>VLOOKUP(B25,ИСХОДНИК!A:P,15,FALSE())</f>
        <v>U6 PL40R</v>
      </c>
      <c r="J25" s="170">
        <f>VLOOKUP(B25,ИСХОДНИК!A:N,13,FALSE())</f>
        <v>795</v>
      </c>
      <c r="K25" s="170">
        <f>VLOOKUP(B25,ИСХОДНИК!A:N,14,FALSE())</f>
        <v>954</v>
      </c>
      <c r="L25" s="163" t="str">
        <f>IF(VLOOKUP(B25,ИСХОДНИК!A:R,18,FALSE())=1,ИСХОДНИК!$T$2,IF(VLOOKUP(B25,ИСХОДНИК!A:R,18,FALSE())=2,ИСХОДНИК!$T$4,IF(VLOOKUP(B25,ИСХОДНИК!A:R,18,FALSE())=3,ИСХОДНИК!$T$5)))</f>
        <v>◑</v>
      </c>
    </row>
    <row r="26" spans="2:20" ht="30" customHeight="1">
      <c r="B26" s="129" t="s">
        <v>1287</v>
      </c>
      <c r="C26" s="160" t="str">
        <f>VLOOKUP(B26,ИСХОДНИК!A:P,5,FALSE())</f>
        <v>ORV 50 SD с термостатом 60⁰С</v>
      </c>
      <c r="D26" s="131" t="str">
        <f>VLOOKUP(B26,ИСХОДНИК!A:P,11,FALSE())</f>
        <v xml:space="preserve">Под пайку SD </v>
      </c>
      <c r="E26" s="162">
        <f>VLOOKUP(B26,ИСХОДНИК!A:P,7,FALSE())</f>
        <v>50</v>
      </c>
      <c r="F26" s="133" t="str">
        <f>VLOOKUP(B26,ИСХОДНИК!A:P,10,FALSE())</f>
        <v xml:space="preserve">Холодильные масла </v>
      </c>
      <c r="G26" s="133">
        <f>VLOOKUP(B26,ИСХОДНИК!A:P,8,FALSE())</f>
        <v>52</v>
      </c>
      <c r="H26" s="134" t="str">
        <f>VLOOKUP(B26,ИСХОДНИК!A:P,9,FALSE())</f>
        <v xml:space="preserve"> -10…85</v>
      </c>
      <c r="I26" s="162" t="str">
        <f>VLOOKUP(B26,ИСХОДНИК!A:P,15,FALSE())</f>
        <v>U6 PL40R</v>
      </c>
      <c r="J26" s="136">
        <f>VLOOKUP(B26,ИСХОДНИК!A:N,13,FALSE())</f>
        <v>795</v>
      </c>
      <c r="K26" s="136">
        <f>VLOOKUP(B26,ИСХОДНИК!A:N,14,FALSE())</f>
        <v>954</v>
      </c>
      <c r="L26" s="329" t="str">
        <f>IF(VLOOKUP(B26,ИСХОДНИК!A:R,18,FALSE())=1,ИСХОДНИК!$T$2,IF(VLOOKUP(B26,ИСХОДНИК!A:R,18,FALSE())=2,ИСХОДНИК!$T$4,IF(VLOOKUP(B26,ИСХОДНИК!A:R,18,FALSE())=3,ИСХОДНИК!$T$5)))</f>
        <v>○</v>
      </c>
    </row>
    <row r="27" spans="2:20" ht="30" customHeight="1">
      <c r="B27" s="129" t="s">
        <v>1198</v>
      </c>
      <c r="C27" s="160" t="str">
        <f>VLOOKUP(B27,ИСХОДНИК!A:P,5,FALSE())</f>
        <v>ORV 65 D с термостатом 49⁰С</v>
      </c>
      <c r="D27" s="131" t="str">
        <f>VLOOKUP(B27,ИСХОДНИК!A:P,11,FALSE())</f>
        <v>Под сварку встык DIN</v>
      </c>
      <c r="E27" s="162">
        <f>VLOOKUP(B27,ИСХОДНИК!A:P,7,FALSE())</f>
        <v>65</v>
      </c>
      <c r="F27" s="133" t="str">
        <f>VLOOKUP(B27,ИСХОДНИК!A:P,10,FALSE())</f>
        <v xml:space="preserve">Холодильные масла </v>
      </c>
      <c r="G27" s="133">
        <f>VLOOKUP(B27,ИСХОДНИК!A:P,8,FALSE())</f>
        <v>52</v>
      </c>
      <c r="H27" s="134" t="str">
        <f>VLOOKUP(B27,ИСХОДНИК!A:P,9,FALSE())</f>
        <v xml:space="preserve"> -10…85</v>
      </c>
      <c r="I27" s="162" t="str">
        <f>VLOOKUP(B27,ИСХОДНИК!A:P,15,FALSE())</f>
        <v>U6 PL40R</v>
      </c>
      <c r="J27" s="136">
        <f>VLOOKUP(B27,ИСХОДНИК!A:N,13,FALSE())</f>
        <v>1235</v>
      </c>
      <c r="K27" s="136">
        <f>VLOOKUP(B27,ИСХОДНИК!A:N,14,FALSE())</f>
        <v>1482</v>
      </c>
      <c r="L27" s="329" t="str">
        <f>IF(VLOOKUP(B27,ИСХОДНИК!A:R,18,FALSE())=1,ИСХОДНИК!$T$2,IF(VLOOKUP(B27,ИСХОДНИК!A:R,18,FALSE())=2,ИСХОДНИК!$T$4,IF(VLOOKUP(B27,ИСХОДНИК!A:R,18,FALSE())=3,ИСХОДНИК!$T$5)))</f>
        <v>○</v>
      </c>
    </row>
    <row r="28" spans="2:20" ht="30" customHeight="1">
      <c r="B28" s="129" t="s">
        <v>1199</v>
      </c>
      <c r="C28" s="160" t="str">
        <f>VLOOKUP(B28,ИСХОДНИК!A:P,5,FALSE())</f>
        <v>ORV 65 D с термостатом 60⁰С</v>
      </c>
      <c r="D28" s="131" t="str">
        <f>VLOOKUP(B28,ИСХОДНИК!A:P,11,FALSE())</f>
        <v>Под сварку встык DIN</v>
      </c>
      <c r="E28" s="162">
        <f>VLOOKUP(B28,ИСХОДНИК!A:P,7,FALSE())</f>
        <v>65</v>
      </c>
      <c r="F28" s="133" t="str">
        <f>VLOOKUP(B28,ИСХОДНИК!A:P,10,FALSE())</f>
        <v xml:space="preserve">Холодильные масла </v>
      </c>
      <c r="G28" s="133">
        <f>VLOOKUP(B28,ИСХОДНИК!A:P,8,FALSE())</f>
        <v>52</v>
      </c>
      <c r="H28" s="134" t="str">
        <f>VLOOKUP(B28,ИСХОДНИК!A:P,9,FALSE())</f>
        <v xml:space="preserve"> -10…85</v>
      </c>
      <c r="I28" s="162" t="str">
        <f>VLOOKUP(B28,ИСХОДНИК!A:P,15,FALSE())</f>
        <v>U6 PL40R</v>
      </c>
      <c r="J28" s="136">
        <f>VLOOKUP(B28,ИСХОДНИК!A:N,13,FALSE())</f>
        <v>1235</v>
      </c>
      <c r="K28" s="136">
        <f>VLOOKUP(B28,ИСХОДНИК!A:N,14,FALSE())</f>
        <v>1482</v>
      </c>
      <c r="L28" s="329" t="str">
        <f>IF(VLOOKUP(B28,ИСХОДНИК!A:R,18,FALSE())=1,ИСХОДНИК!$T$2,IF(VLOOKUP(B28,ИСХОДНИК!A:R,18,FALSE())=2,ИСХОДНИК!$T$4,IF(VLOOKUP(B28,ИСХОДНИК!A:R,18,FALSE())=3,ИСХОДНИК!$T$5)))</f>
        <v>○</v>
      </c>
    </row>
    <row r="29" spans="2:20" ht="30" customHeight="1">
      <c r="B29" s="129" t="s">
        <v>1288</v>
      </c>
      <c r="C29" s="160" t="str">
        <f>VLOOKUP(B29,ИСХОДНИК!A:P,5,FALSE())</f>
        <v>ORV 65 SD с термостатом 49⁰С</v>
      </c>
      <c r="D29" s="131" t="str">
        <f>VLOOKUP(B29,ИСХОДНИК!A:P,11,FALSE())</f>
        <v xml:space="preserve">Под пайку SD </v>
      </c>
      <c r="E29" s="162">
        <f>VLOOKUP(B29,ИСХОДНИК!A:P,7,FALSE())</f>
        <v>65</v>
      </c>
      <c r="F29" s="133" t="str">
        <f>VLOOKUP(B29,ИСХОДНИК!A:P,10,FALSE())</f>
        <v xml:space="preserve">Холодильные масла </v>
      </c>
      <c r="G29" s="133">
        <f>VLOOKUP(B29,ИСХОДНИК!A:P,8,FALSE())</f>
        <v>52</v>
      </c>
      <c r="H29" s="134" t="str">
        <f>VLOOKUP(B29,ИСХОДНИК!A:P,9,FALSE())</f>
        <v xml:space="preserve"> -10…85</v>
      </c>
      <c r="I29" s="162" t="str">
        <f>VLOOKUP(B29,ИСХОДНИК!A:P,15,FALSE())</f>
        <v>U6 PL40R</v>
      </c>
      <c r="J29" s="136">
        <f>VLOOKUP(B29,ИСХОДНИК!A:N,13,FALSE())</f>
        <v>1235</v>
      </c>
      <c r="K29" s="136">
        <f>VLOOKUP(B29,ИСХОДНИК!A:N,14,FALSE())</f>
        <v>1482</v>
      </c>
      <c r="L29" s="329" t="str">
        <f>IF(VLOOKUP(B29,ИСХОДНИК!A:R,18,FALSE())=1,ИСХОДНИК!$T$2,IF(VLOOKUP(B29,ИСХОДНИК!A:R,18,FALSE())=2,ИСХОДНИК!$T$4,IF(VLOOKUP(B29,ИСХОДНИК!A:R,18,FALSE())=3,ИСХОДНИК!$T$5)))</f>
        <v>○</v>
      </c>
    </row>
    <row r="30" spans="2:20" ht="30" customHeight="1">
      <c r="B30" s="129" t="s">
        <v>1289</v>
      </c>
      <c r="C30" s="160" t="str">
        <f>VLOOKUP(B30,ИСХОДНИК!A:P,5,FALSE())</f>
        <v>ORV 65 SD с термостатом 60⁰С</v>
      </c>
      <c r="D30" s="131" t="str">
        <f>VLOOKUP(B30,ИСХОДНИК!A:P,11,FALSE())</f>
        <v xml:space="preserve">Под пайку SD </v>
      </c>
      <c r="E30" s="162">
        <f>VLOOKUP(B30,ИСХОДНИК!A:P,7,FALSE())</f>
        <v>65</v>
      </c>
      <c r="F30" s="133" t="str">
        <f>VLOOKUP(B30,ИСХОДНИК!A:P,10,FALSE())</f>
        <v xml:space="preserve">Холодильные масла </v>
      </c>
      <c r="G30" s="133">
        <f>VLOOKUP(B30,ИСХОДНИК!A:P,8,FALSE())</f>
        <v>52</v>
      </c>
      <c r="H30" s="134" t="str">
        <f>VLOOKUP(B30,ИСХОДНИК!A:P,9,FALSE())</f>
        <v xml:space="preserve"> -10…85</v>
      </c>
      <c r="I30" s="162" t="str">
        <f>VLOOKUP(B30,ИСХОДНИК!A:P,15,FALSE())</f>
        <v>U6 PL40R</v>
      </c>
      <c r="J30" s="136">
        <f>VLOOKUP(B30,ИСХОДНИК!A:N,13,FALSE())</f>
        <v>1235</v>
      </c>
      <c r="K30" s="136">
        <f>VLOOKUP(B30,ИСХОДНИК!A:N,14,FALSE())</f>
        <v>1482</v>
      </c>
      <c r="L30" s="329" t="str">
        <f>IF(VLOOKUP(B30,ИСХОДНИК!A:R,18,FALSE())=1,ИСХОДНИК!$T$2,IF(VLOOKUP(B30,ИСХОДНИК!A:R,18,FALSE())=2,ИСХОДНИК!$T$4,IF(VLOOKUP(B30,ИСХОДНИК!A:R,18,FALSE())=3,ИСХОДНИК!$T$5)))</f>
        <v>○</v>
      </c>
    </row>
    <row r="31" spans="2:20" ht="30" customHeight="1">
      <c r="B31" s="129" t="s">
        <v>1200</v>
      </c>
      <c r="C31" s="160" t="str">
        <f>VLOOKUP(B31,ИСХОДНИК!A:P,5,FALSE())</f>
        <v>ORV 80 D с термостатом 49⁰С</v>
      </c>
      <c r="D31" s="131" t="str">
        <f>VLOOKUP(B31,ИСХОДНИК!A:P,11,FALSE())</f>
        <v>Под сварку встык DIN</v>
      </c>
      <c r="E31" s="162">
        <f>VLOOKUP(B31,ИСХОДНИК!A:P,7,FALSE())</f>
        <v>80</v>
      </c>
      <c r="F31" s="133" t="str">
        <f>VLOOKUP(B31,ИСХОДНИК!A:P,10,FALSE())</f>
        <v xml:space="preserve">Холодильные масла </v>
      </c>
      <c r="G31" s="133">
        <f>VLOOKUP(B31,ИСХОДНИК!A:P,8,FALSE())</f>
        <v>52</v>
      </c>
      <c r="H31" s="134" t="str">
        <f>VLOOKUP(B31,ИСХОДНИК!A:P,9,FALSE())</f>
        <v xml:space="preserve"> -10…85</v>
      </c>
      <c r="I31" s="162" t="str">
        <f>VLOOKUP(B31,ИСХОДНИК!A:P,15,FALSE())</f>
        <v>U6 PL40R</v>
      </c>
      <c r="J31" s="136">
        <f>VLOOKUP(B31,ИСХОДНИК!A:N,13,FALSE())</f>
        <v>1285</v>
      </c>
      <c r="K31" s="136">
        <f>VLOOKUP(B31,ИСХОДНИК!A:N,14,FALSE())</f>
        <v>1542</v>
      </c>
      <c r="L31" s="329" t="str">
        <f>IF(VLOOKUP(B31,ИСХОДНИК!A:R,18,FALSE())=1,ИСХОДНИК!$T$2,IF(VLOOKUP(B31,ИСХОДНИК!A:R,18,FALSE())=2,ИСХОДНИК!$T$4,IF(VLOOKUP(B31,ИСХОДНИК!A:R,18,FALSE())=3,ИСХОДНИК!$T$5)))</f>
        <v>○</v>
      </c>
    </row>
    <row r="32" spans="2:20" ht="30" customHeight="1">
      <c r="B32" s="129" t="s">
        <v>1201</v>
      </c>
      <c r="C32" s="337" t="str">
        <f>VLOOKUP(B32,ИСХОДНИК!A:P,5,FALSE())</f>
        <v>ORV 80 D с термостатом 60⁰С</v>
      </c>
      <c r="D32" s="131" t="str">
        <f>VLOOKUP(B32,ИСХОДНИК!A:P,11,FALSE())</f>
        <v>Под сварку встык DIN</v>
      </c>
      <c r="E32" s="132">
        <f>VLOOKUP(B32,ИСХОДНИК!A:P,7,FALSE())</f>
        <v>80</v>
      </c>
      <c r="F32" s="133" t="str">
        <f>VLOOKUP(B32,ИСХОДНИК!A:P,10,FALSE())</f>
        <v xml:space="preserve">Холодильные масла </v>
      </c>
      <c r="G32" s="133">
        <f>VLOOKUP(B32,ИСХОДНИК!A:P,8,FALSE())</f>
        <v>52</v>
      </c>
      <c r="H32" s="133" t="str">
        <f>VLOOKUP(B32,ИСХОДНИК!A:P,9,FALSE())</f>
        <v xml:space="preserve"> -10…85</v>
      </c>
      <c r="I32" s="132" t="str">
        <f>VLOOKUP(B32,ИСХОДНИК!A:P,15,FALSE())</f>
        <v>U6 PL40R</v>
      </c>
      <c r="J32" s="136">
        <f>VLOOKUP(B32,ИСХОДНИК!A:N,13,FALSE())</f>
        <v>1285</v>
      </c>
      <c r="K32" s="136">
        <f>VLOOKUP(B32,ИСХОДНИК!A:N,14,FALSE())</f>
        <v>1542</v>
      </c>
      <c r="L32" s="328" t="str">
        <f>IF(VLOOKUP(B32,ИСХОДНИК!A:R,18,FALSE())=1,ИСХОДНИК!$T$2,IF(VLOOKUP(B32,ИСХОДНИК!A:R,18,FALSE())=2,ИСХОДНИК!$T$4,IF(VLOOKUP(B32,ИСХОДНИК!A:R,18,FALSE())=3,ИСХОДНИК!$T$5)))</f>
        <v>○</v>
      </c>
    </row>
    <row r="33" spans="1:12" ht="22.5" customHeight="1">
      <c r="A33" s="153"/>
      <c r="B33" s="534"/>
      <c r="C33" s="534"/>
      <c r="D33" s="534"/>
      <c r="E33" s="534"/>
      <c r="F33" s="534"/>
      <c r="G33" s="534"/>
      <c r="H33" s="534"/>
      <c r="I33" s="534"/>
      <c r="J33" s="534"/>
      <c r="K33" s="534"/>
      <c r="L33" s="534"/>
    </row>
    <row r="34" spans="1:12" ht="22.5" customHeight="1">
      <c r="A34" s="153"/>
      <c r="B34" s="391" t="s">
        <v>762</v>
      </c>
      <c r="C34" s="391"/>
      <c r="D34" s="391"/>
      <c r="E34" s="391"/>
      <c r="F34" s="391"/>
      <c r="G34" s="391"/>
      <c r="H34" s="391"/>
      <c r="I34" s="391"/>
      <c r="J34" s="391"/>
      <c r="K34" s="391"/>
      <c r="L34" s="391"/>
    </row>
    <row r="35" spans="1:12" ht="167.25" customHeight="1">
      <c r="B35" s="530"/>
      <c r="C35" s="531"/>
      <c r="D35" s="531"/>
      <c r="E35" s="532"/>
      <c r="F35" s="530"/>
      <c r="G35" s="531"/>
      <c r="H35" s="531"/>
      <c r="I35" s="531"/>
      <c r="J35" s="531"/>
      <c r="K35" s="531"/>
      <c r="L35" s="532"/>
    </row>
    <row r="36" spans="1:12" ht="38.25" customHeight="1">
      <c r="B36" s="281" t="s">
        <v>10</v>
      </c>
      <c r="C36" s="422" t="s">
        <v>1523</v>
      </c>
      <c r="D36" s="423"/>
      <c r="E36" s="423"/>
      <c r="F36" s="423"/>
      <c r="G36" s="424"/>
      <c r="H36" s="296" t="s">
        <v>761</v>
      </c>
      <c r="I36" s="281" t="s">
        <v>18</v>
      </c>
      <c r="J36" s="301" t="s">
        <v>19</v>
      </c>
      <c r="K36" s="301" t="s">
        <v>20</v>
      </c>
      <c r="L36" s="298" t="s">
        <v>21</v>
      </c>
    </row>
    <row r="37" spans="1:12" ht="22.5" customHeight="1">
      <c r="B37" s="129" t="s">
        <v>322</v>
      </c>
      <c r="C37" s="478" t="s">
        <v>1696</v>
      </c>
      <c r="D37" s="479"/>
      <c r="E37" s="479"/>
      <c r="F37" s="479"/>
      <c r="G37" s="480"/>
      <c r="H37" s="134">
        <v>1</v>
      </c>
      <c r="I37" s="162" t="str">
        <f>VLOOKUP(B37,ИСХОДНИК!A:P,15,FALSE())</f>
        <v>U6 PL40R</v>
      </c>
      <c r="J37" s="136">
        <f>VLOOKUP(B37,ИСХОДНИК!A:N,13,FALSE())</f>
        <v>185</v>
      </c>
      <c r="K37" s="136">
        <f>VLOOKUP(B37,ИСХОДНИК!A:N,14,FALSE())</f>
        <v>222</v>
      </c>
      <c r="L37" s="163" t="str">
        <f>IF(VLOOKUP(B37,ИСХОДНИК!A:R,18,FALSE())=1,ИСХОДНИК!$T$2,IF(VLOOKUP(B37,ИСХОДНИК!A:R,18,FALSE())=2,ИСХОДНИК!$T$4,IF(VLOOKUP(B37,ИСХОДНИК!A:R,18,FALSE())=3,ИСХОДНИК!$T$5)))</f>
        <v>◑</v>
      </c>
    </row>
    <row r="38" spans="1:12" ht="22.5" customHeight="1">
      <c r="B38" s="129" t="s">
        <v>325</v>
      </c>
      <c r="C38" s="478" t="s">
        <v>1697</v>
      </c>
      <c r="D38" s="479"/>
      <c r="E38" s="479"/>
      <c r="F38" s="479"/>
      <c r="G38" s="480"/>
      <c r="H38" s="134">
        <v>1</v>
      </c>
      <c r="I38" s="162" t="str">
        <f>VLOOKUP(B38,ИСХОДНИК!A:P,15,FALSE())</f>
        <v>U6 PL40R</v>
      </c>
      <c r="J38" s="136">
        <f>VLOOKUP(B38,ИСХОДНИК!A:N,13,FALSE())</f>
        <v>185</v>
      </c>
      <c r="K38" s="136">
        <f>VLOOKUP(B38,ИСХОДНИК!A:N,14,FALSE())</f>
        <v>222</v>
      </c>
      <c r="L38" s="163" t="str">
        <f>IF(VLOOKUP(B38,ИСХОДНИК!A:R,18,FALSE())=1,ИСХОДНИК!$T$2,IF(VLOOKUP(B38,ИСХОДНИК!A:R,18,FALSE())=2,ИСХОДНИК!$T$4,IF(VLOOKUP(B38,ИСХОДНИК!A:R,18,FALSE())=3,ИСХОДНИК!$T$5)))</f>
        <v>◑</v>
      </c>
    </row>
    <row r="39" spans="1:12" ht="22.5" customHeight="1">
      <c r="B39" s="129" t="s">
        <v>326</v>
      </c>
      <c r="C39" s="478" t="s">
        <v>1698</v>
      </c>
      <c r="D39" s="479"/>
      <c r="E39" s="479"/>
      <c r="F39" s="479"/>
      <c r="G39" s="480"/>
      <c r="H39" s="134">
        <v>1</v>
      </c>
      <c r="I39" s="162" t="str">
        <f>VLOOKUP(B39,ИСХОДНИК!A:P,15,FALSE())</f>
        <v>U6 PL40R</v>
      </c>
      <c r="J39" s="136">
        <f>VLOOKUP(B39,ИСХОДНИК!A:N,13,FALSE())</f>
        <v>185</v>
      </c>
      <c r="K39" s="136">
        <f>VLOOKUP(B39,ИСХОДНИК!A:N,14,FALSE())</f>
        <v>222</v>
      </c>
      <c r="L39" s="163" t="str">
        <f>IF(VLOOKUP(B39,ИСХОДНИК!A:R,18,FALSE())=1,ИСХОДНИК!$T$2,IF(VLOOKUP(B39,ИСХОДНИК!A:R,18,FALSE())=2,ИСХОДНИК!$T$4,IF(VLOOKUP(B39,ИСХОДНИК!A:R,18,FALSE())=3,ИСХОДНИК!$T$5)))</f>
        <v>◑</v>
      </c>
    </row>
    <row r="40" spans="1:12" ht="22.5" customHeight="1">
      <c r="B40" s="129" t="s">
        <v>328</v>
      </c>
      <c r="C40" s="478" t="s">
        <v>1699</v>
      </c>
      <c r="D40" s="479"/>
      <c r="E40" s="479"/>
      <c r="F40" s="479"/>
      <c r="G40" s="480"/>
      <c r="H40" s="133">
        <v>1</v>
      </c>
      <c r="I40" s="162" t="str">
        <f>VLOOKUP(B40,ИСХОДНИК!A:P,15,FALSE())</f>
        <v>U6 PL40R</v>
      </c>
      <c r="J40" s="136">
        <f>VLOOKUP(B40,ИСХОДНИК!A:N,13,FALSE())</f>
        <v>185</v>
      </c>
      <c r="K40" s="136">
        <f>VLOOKUP(B40,ИСХОДНИК!A:N,14,FALSE())</f>
        <v>222</v>
      </c>
      <c r="L40" s="163" t="str">
        <f>IF(VLOOKUP(B40,ИСХОДНИК!A:R,18,FALSE())=1,ИСХОДНИК!$T$2,IF(VLOOKUP(B40,ИСХОДНИК!A:R,18,FALSE())=2,ИСХОДНИК!$T$4,IF(VLOOKUP(B40,ИСХОДНИК!A:R,18,FALSE())=3,ИСХОДНИК!$T$5)))</f>
        <v>◑</v>
      </c>
    </row>
    <row r="41" spans="1:12" ht="12.75" customHeight="1">
      <c r="B41" s="533"/>
      <c r="C41" s="533"/>
      <c r="D41" s="533"/>
      <c r="E41" s="533"/>
      <c r="F41" s="533"/>
      <c r="G41" s="533"/>
      <c r="H41" s="533"/>
      <c r="I41" s="533"/>
      <c r="J41" s="533"/>
      <c r="K41" s="533"/>
      <c r="L41" s="533"/>
    </row>
    <row r="42" spans="1:12" ht="24.75" customHeight="1">
      <c r="B42" s="129" t="s">
        <v>1693</v>
      </c>
      <c r="C42" s="478" t="s">
        <v>1700</v>
      </c>
      <c r="D42" s="419"/>
      <c r="E42" s="419"/>
      <c r="F42" s="419"/>
      <c r="G42" s="420"/>
      <c r="H42" s="133">
        <v>2.2999999999999998</v>
      </c>
      <c r="I42" s="342" t="str">
        <f>VLOOKUP(B42,ИСХОДНИК!A:P,15,FALSE())</f>
        <v>U6 PL40R</v>
      </c>
      <c r="J42" s="136">
        <f>VLOOKUP(B42,ИСХОДНИК!A:N,13,FALSE())</f>
        <v>24</v>
      </c>
      <c r="K42" s="136">
        <f>VLOOKUP(B42,ИСХОДНИК!A:N,14,FALSE())</f>
        <v>28.799999999999997</v>
      </c>
      <c r="L42" s="392" t="str">
        <f>IF(VLOOKUP(B42,ИСХОДНИК!A:R,18,FALSE())=1,ИСХОДНИК!$T$2,IF(VLOOKUP(B42,ИСХОДНИК!A:R,18,FALSE())=2,ИСХОДНИК!$T$4,IF(VLOOKUP(B40,ИСХОДНИК!A:R,18,FALSE())=3,ИСХОДНИК!$T$5)))</f>
        <v>◑</v>
      </c>
    </row>
    <row r="43" spans="1:12" ht="26.25" customHeight="1">
      <c r="B43" s="129" t="s">
        <v>1694</v>
      </c>
      <c r="C43" s="418" t="s">
        <v>1701</v>
      </c>
      <c r="D43" s="419"/>
      <c r="E43" s="419"/>
      <c r="F43" s="419"/>
      <c r="G43" s="420"/>
      <c r="H43" s="133">
        <v>2.2999999999999998</v>
      </c>
      <c r="I43" s="342" t="str">
        <f>VLOOKUP(B43,ИСХОДНИК!A:P,15,FALSE())</f>
        <v>U6 PL40R</v>
      </c>
      <c r="J43" s="136">
        <f>VLOOKUP(B43,ИСХОДНИК!A:N,13,FALSE())</f>
        <v>27</v>
      </c>
      <c r="K43" s="136">
        <f>VLOOKUP(B43,ИСХОДНИК!A:N,14,FALSE())</f>
        <v>32.4</v>
      </c>
      <c r="L43" s="392" t="str">
        <f>IF(VLOOKUP(B43,ИСХОДНИК!A:R,18,FALSE())=1,ИСХОДНИК!$T$2,IF(VLOOKUP(B43,ИСХОДНИК!A:R,18,FALSE())=2,ИСХОДНИК!$T$4,IF(VLOOKUP(B41,ИСХОДНИК!A:R,18,FALSE())=3,ИСХОДНИК!$T$5)))</f>
        <v>◑</v>
      </c>
    </row>
    <row r="44" spans="1:12" ht="22.5" customHeight="1">
      <c r="B44" s="129" t="s">
        <v>1695</v>
      </c>
      <c r="C44" s="418" t="s">
        <v>1702</v>
      </c>
      <c r="D44" s="419"/>
      <c r="E44" s="419"/>
      <c r="F44" s="419"/>
      <c r="G44" s="420"/>
      <c r="H44" s="133">
        <v>2.2999999999999998</v>
      </c>
      <c r="I44" s="342" t="str">
        <f>VLOOKUP(B44,ИСХОДНИК!A:P,15,FALSE())</f>
        <v>U6 PL40R</v>
      </c>
      <c r="J44" s="136">
        <f>VLOOKUP(B44,ИСХОДНИК!A:N,13,FALSE())</f>
        <v>39</v>
      </c>
      <c r="K44" s="136">
        <f>VLOOKUP(B44,ИСХОДНИК!A:N,14,FALSE())</f>
        <v>46.8</v>
      </c>
      <c r="L44" s="392" t="str">
        <f>IF(VLOOKUP(B44,ИСХОДНИК!A:R,18,FALSE())=1,ИСХОДНИК!$T$2,IF(VLOOKUP(B44,ИСХОДНИК!A:R,18,FALSE())=2,ИСХОДНИК!$T$4,IF(VLOOKUP(B42,ИСХОДНИК!A:R,18,FALSE())=3,ИСХОДНИК!$T$5)))</f>
        <v>◑</v>
      </c>
    </row>
  </sheetData>
  <autoFilter ref="B10:L10" xr:uid="{185075CB-0046-4B9F-8E22-48CAF5B12C3B}"/>
  <mergeCells count="24">
    <mergeCell ref="B3:G3"/>
    <mergeCell ref="B33:L33"/>
    <mergeCell ref="N2:T2"/>
    <mergeCell ref="P3:Q3"/>
    <mergeCell ref="R7:T7"/>
    <mergeCell ref="P8:Q8"/>
    <mergeCell ref="R8:T8"/>
    <mergeCell ref="N9:N10"/>
    <mergeCell ref="O9:O10"/>
    <mergeCell ref="P9:Q9"/>
    <mergeCell ref="R9:T9"/>
    <mergeCell ref="I9:L9"/>
    <mergeCell ref="B9:H9"/>
    <mergeCell ref="C42:G42"/>
    <mergeCell ref="C43:G43"/>
    <mergeCell ref="C44:G44"/>
    <mergeCell ref="B35:E35"/>
    <mergeCell ref="F35:L35"/>
    <mergeCell ref="B41:L41"/>
    <mergeCell ref="C36:G36"/>
    <mergeCell ref="C37:G37"/>
    <mergeCell ref="C38:G38"/>
    <mergeCell ref="C39:G39"/>
    <mergeCell ref="C40:G40"/>
  </mergeCells>
  <hyperlinks>
    <hyperlink ref="B7" r:id="rId1" xr:uid="{2B2900B9-2026-436C-88AA-01D8037BB1C0}"/>
    <hyperlink ref="B8" r:id="rId2" xr:uid="{2F6E522E-8102-4150-BFC3-9414B85211BC}"/>
  </hyperlinks>
  <pageMargins left="0.75" right="0.75" top="1" bottom="1" header="0.511811023622047" footer="0.5"/>
  <pageSetup paperSize="9" orientation="portrait" horizontalDpi="300" verticalDpi="300" r:id="rId3"/>
  <headerFooter>
    <oddFooter>&amp;C&amp;1#&amp;"Calibri,Обычный"&amp;10&amp;K000000Classified as Business</oddFooter>
  </headerFooter>
  <drawing r:id="rId4"/>
  <legacyDrawing r:id="rId5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646B9A-6975-4D12-B2A3-EF3718DC68E9}">
  <sheetPr codeName="Лист16"/>
  <dimension ref="A1:K14"/>
  <sheetViews>
    <sheetView showGridLines="0" zoomScale="130" zoomScaleNormal="130" workbookViewId="0">
      <selection activeCell="B11" sqref="B11"/>
    </sheetView>
  </sheetViews>
  <sheetFormatPr defaultColWidth="9.28515625" defaultRowHeight="12.75"/>
  <cols>
    <col min="1" max="1" width="2.140625" style="150" customWidth="1"/>
    <col min="2" max="2" width="15.7109375" style="152" customWidth="1"/>
    <col min="3" max="3" width="28.28515625" style="150" customWidth="1"/>
    <col min="4" max="4" width="21.7109375" style="150" customWidth="1"/>
    <col min="5" max="5" width="43.7109375" style="150" customWidth="1"/>
    <col min="6" max="6" width="11.28515625" style="150" customWidth="1"/>
    <col min="7" max="7" width="17.42578125" style="150" customWidth="1"/>
    <col min="8" max="8" width="13.5703125" style="150" customWidth="1"/>
    <col min="9" max="9" width="10.42578125" style="150" customWidth="1"/>
    <col min="10" max="10" width="11.28515625" style="150" customWidth="1"/>
    <col min="11" max="11" width="4.42578125" style="150" customWidth="1"/>
    <col min="12" max="16384" width="9.28515625" style="150"/>
  </cols>
  <sheetData>
    <row r="1" spans="1:11" ht="11.25" customHeight="1"/>
    <row r="2" spans="1:11" ht="42" customHeight="1">
      <c r="B2" s="286" t="s">
        <v>798</v>
      </c>
      <c r="C2" s="287"/>
      <c r="D2" s="294"/>
      <c r="E2" s="294"/>
      <c r="F2" s="294"/>
      <c r="G2" s="294"/>
      <c r="H2" s="294"/>
      <c r="I2" s="294"/>
      <c r="J2" s="294"/>
      <c r="K2" s="295"/>
    </row>
    <row r="3" spans="1:11" ht="88.5" customHeight="1">
      <c r="B3" s="439" t="s">
        <v>1558</v>
      </c>
      <c r="C3" s="481"/>
      <c r="D3" s="481"/>
      <c r="E3" s="481"/>
      <c r="F3" s="481"/>
      <c r="G3" s="219"/>
      <c r="H3" s="112"/>
      <c r="I3" s="112"/>
      <c r="J3" s="112"/>
      <c r="K3" s="113"/>
    </row>
    <row r="4" spans="1:11" ht="10.5" customHeight="1">
      <c r="B4" s="114" t="s">
        <v>2</v>
      </c>
      <c r="C4" s="115" t="s">
        <v>3</v>
      </c>
      <c r="D4" s="116"/>
      <c r="E4" s="117"/>
      <c r="F4" s="218"/>
      <c r="G4" s="112"/>
      <c r="H4" s="112"/>
      <c r="I4" s="112"/>
      <c r="J4" s="112"/>
      <c r="K4" s="113"/>
    </row>
    <row r="5" spans="1:11" ht="10.5" customHeight="1">
      <c r="B5" s="119" t="s">
        <v>4</v>
      </c>
      <c r="C5" s="115" t="s">
        <v>5</v>
      </c>
      <c r="D5" s="116"/>
      <c r="E5" s="117"/>
      <c r="F5" s="218"/>
      <c r="G5" s="112"/>
      <c r="H5" s="112"/>
      <c r="I5" s="112"/>
      <c r="J5" s="112"/>
      <c r="K5" s="113"/>
    </row>
    <row r="6" spans="1:11" ht="10.5" customHeight="1">
      <c r="B6" s="120" t="s">
        <v>6</v>
      </c>
      <c r="C6" s="115" t="s">
        <v>7</v>
      </c>
      <c r="D6" s="116"/>
      <c r="E6" s="117"/>
      <c r="F6" s="218"/>
      <c r="G6" s="112"/>
      <c r="H6" s="112"/>
      <c r="I6" s="112"/>
      <c r="J6" s="112"/>
      <c r="K6" s="113"/>
    </row>
    <row r="7" spans="1:11" s="222" customFormat="1" ht="15" customHeight="1">
      <c r="B7" s="121" t="s">
        <v>8</v>
      </c>
      <c r="C7" s="122"/>
      <c r="D7" s="122"/>
      <c r="E7" s="123"/>
      <c r="F7" s="112"/>
      <c r="G7" s="112"/>
      <c r="H7" s="112"/>
      <c r="I7" s="112"/>
      <c r="J7" s="112"/>
      <c r="K7" s="113"/>
    </row>
    <row r="8" spans="1:11" s="222" customFormat="1" ht="15" customHeight="1">
      <c r="A8" s="167"/>
      <c r="B8" s="181" t="s">
        <v>336</v>
      </c>
      <c r="C8" s="125"/>
      <c r="D8" s="125"/>
      <c r="E8" s="127"/>
      <c r="F8" s="112"/>
      <c r="G8" s="112"/>
      <c r="H8" s="112"/>
      <c r="I8" s="112"/>
      <c r="J8" s="112"/>
      <c r="K8" s="113"/>
    </row>
    <row r="9" spans="1:11" ht="11.25" customHeight="1">
      <c r="B9" s="182"/>
      <c r="C9" s="158"/>
      <c r="D9" s="158"/>
      <c r="E9" s="158"/>
      <c r="F9" s="158"/>
      <c r="G9" s="158"/>
      <c r="H9" s="564" t="s">
        <v>1717</v>
      </c>
      <c r="I9" s="564"/>
      <c r="J9" s="564"/>
      <c r="K9" s="567"/>
    </row>
    <row r="10" spans="1:11" ht="37.5" customHeight="1">
      <c r="B10" s="281" t="s">
        <v>10</v>
      </c>
      <c r="C10" s="281" t="s">
        <v>11</v>
      </c>
      <c r="D10" s="281" t="s">
        <v>13</v>
      </c>
      <c r="E10" s="281" t="s">
        <v>15</v>
      </c>
      <c r="F10" s="281" t="s">
        <v>16</v>
      </c>
      <c r="G10" s="281" t="s">
        <v>315</v>
      </c>
      <c r="H10" s="296" t="s">
        <v>18</v>
      </c>
      <c r="I10" s="301" t="s">
        <v>19</v>
      </c>
      <c r="J10" s="301" t="s">
        <v>20</v>
      </c>
      <c r="K10" s="298" t="s">
        <v>21</v>
      </c>
    </row>
    <row r="11" spans="1:11" ht="51" customHeight="1">
      <c r="B11" s="129" t="s">
        <v>799</v>
      </c>
      <c r="C11" s="130" t="str">
        <f>VLOOKUP(B11,ИСХОДНИК!A:P,5,FALSE())</f>
        <v>Реле уровня жидкости ELS 1.1</v>
      </c>
      <c r="D11" s="131" t="str">
        <f>VLOOKUP(B11,ИСХОДНИК!A:P,11,FALSE())</f>
        <v>Наруж. резьба G 3/4"</v>
      </c>
      <c r="E11" s="223" t="str">
        <f>VLOOKUP(B11,ИСХОДНИК!A:P,10,FALSE())</f>
        <v>R717 (аммиак), R744 (диоксид углерода), R507A, R410A, R134a, R22, R404A, R407C, холодильные масла, пропиленгликоль и этиленгликоль</v>
      </c>
      <c r="F11" s="133">
        <f>VLOOKUP(B11,ИСХОДНИК!A:P,8,FALSE())</f>
        <v>63</v>
      </c>
      <c r="G11" s="134" t="str">
        <f>VLOOKUP(B11,ИСХОДНИК!A:P,9,FALSE())</f>
        <v xml:space="preserve"> -60…120</v>
      </c>
      <c r="H11" s="132" t="str">
        <f>VLOOKUP(B11,ИСХОДНИК!A:P,15,FALSE())</f>
        <v>U6 PL40R</v>
      </c>
      <c r="I11" s="136">
        <f>VLOOKUP(B11,ИСХОДНИК!A:P,13,FALSE())</f>
        <v>1390</v>
      </c>
      <c r="J11" s="136">
        <f>VLOOKUP(B11,ИСХОДНИК!A:P,14,FALSE())</f>
        <v>1668</v>
      </c>
      <c r="K11" s="328" t="str">
        <f>IF(VLOOKUP(B11,ИСХОДНИК!A:R,18,FALSE())=1,ИСХОДНИК!$T$2,IF(VLOOKUP(B11,ИСХОДНИК!A:R,18,FALSE())=2,ИСХОДНИК!$T$4,IF(VLOOKUP(B11,ИСХОДНИК!A:R,18,FALSE())=3,ИСХОДНИК!$T$5)))</f>
        <v>●</v>
      </c>
    </row>
    <row r="12" spans="1:11" ht="22.5" customHeight="1">
      <c r="B12" s="129" t="s">
        <v>800</v>
      </c>
      <c r="C12" s="130" t="str">
        <f>VLOOKUP(B12,ИСХОДНИК!A:P,5,FALSE())</f>
        <v>Штуцер под сварку</v>
      </c>
      <c r="D12" s="131" t="str">
        <f>VLOOKUP(B12,ИСХОДНИК!A:P,11,FALSE())</f>
        <v>Внутр. резьба G 3/4"</v>
      </c>
      <c r="E12" s="133" t="str">
        <f>VLOOKUP(B12,ИСХОДНИК!A:P,10,FALSE())</f>
        <v xml:space="preserve"> -</v>
      </c>
      <c r="F12" s="133" t="str">
        <f>VLOOKUP(B12,ИСХОДНИК!A:P,8,FALSE())</f>
        <v xml:space="preserve"> -</v>
      </c>
      <c r="G12" s="134" t="str">
        <f>VLOOKUP(B12,ИСХОДНИК!A:P,9,FALSE())</f>
        <v xml:space="preserve"> -</v>
      </c>
      <c r="H12" s="132" t="str">
        <f>VLOOKUP(B12,ИСХОДНИК!A:P,15,FALSE())</f>
        <v>U6 PL40R</v>
      </c>
      <c r="I12" s="136">
        <f>VLOOKUP(B12,ИСХОДНИК!A:P,13,FALSE())</f>
        <v>49</v>
      </c>
      <c r="J12" s="136">
        <f>VLOOKUP(B12,ИСХОДНИК!A:P,14,FALSE())</f>
        <v>58.8</v>
      </c>
      <c r="K12" s="137" t="str">
        <f>IF(VLOOKUP(B12,ИСХОДНИК!A:R,18,FALSE())=1,ИСХОДНИК!$T$2,IF(VLOOKUP(B12,ИСХОДНИК!A:R,18,FALSE())=2,ИСХОДНИК!$T$4,IF(VLOOKUP(B12,ИСХОДНИК!A:R,18,FALSE())=3,ИСХОДНИК!$T$5)))</f>
        <v>◑</v>
      </c>
    </row>
    <row r="14" spans="1:11" ht="24.75" customHeight="1">
      <c r="B14" s="224" t="s">
        <v>807</v>
      </c>
      <c r="C14" s="224"/>
      <c r="D14" s="224"/>
      <c r="F14" s="535" t="s">
        <v>962</v>
      </c>
      <c r="G14" s="535"/>
      <c r="H14" s="535"/>
      <c r="I14" s="535"/>
      <c r="J14" s="535"/>
      <c r="K14" s="535"/>
    </row>
  </sheetData>
  <autoFilter ref="B10:K10" xr:uid="{DE646B9A-6975-4D12-B2A3-EF3718DC68E9}"/>
  <mergeCells count="3">
    <mergeCell ref="B3:F3"/>
    <mergeCell ref="F14:K14"/>
    <mergeCell ref="H9:K9"/>
  </mergeCells>
  <hyperlinks>
    <hyperlink ref="B7" r:id="rId1" xr:uid="{EAB3790B-5459-4075-A153-54F75A6045BA}"/>
    <hyperlink ref="B8" r:id="rId2" xr:uid="{7F8A8F45-A76E-49A4-BF63-1D83BB254ED0}"/>
  </hyperlinks>
  <pageMargins left="0.75" right="0.75" top="1" bottom="1" header="0.511811023622047" footer="0.5"/>
  <pageSetup paperSize="9" orientation="portrait" horizontalDpi="300" verticalDpi="300" r:id="rId3"/>
  <headerFooter>
    <oddFooter>&amp;C&amp;1#&amp;"Calibri,Обычный"&amp;10&amp;K000000Classified as Business</oddFooter>
  </headerFooter>
  <drawing r:id="rId4"/>
  <legacyDrawing r:id="rId5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C93612-1BE0-4725-B6BA-7643E2B3EDF7}">
  <dimension ref="A1:S75"/>
  <sheetViews>
    <sheetView showGridLines="0" topLeftCell="A2" zoomScale="130" zoomScaleNormal="130" workbookViewId="0">
      <selection activeCell="B11" sqref="B11"/>
    </sheetView>
  </sheetViews>
  <sheetFormatPr defaultColWidth="9.28515625" defaultRowHeight="12.75"/>
  <cols>
    <col min="1" max="1" width="2.28515625" style="150" customWidth="1"/>
    <col min="2" max="2" width="16.28515625" style="152" customWidth="1"/>
    <col min="3" max="3" width="14.5703125" style="150" customWidth="1"/>
    <col min="4" max="4" width="17.7109375" style="150" customWidth="1"/>
    <col min="5" max="5" width="8.140625" style="150" bestFit="1" customWidth="1"/>
    <col min="6" max="6" width="22.140625" style="150" bestFit="1" customWidth="1"/>
    <col min="7" max="7" width="18.85546875" style="150" customWidth="1"/>
    <col min="8" max="8" width="26.28515625" style="150" customWidth="1"/>
    <col min="9" max="9" width="15.140625" style="150" customWidth="1"/>
    <col min="10" max="10" width="10.42578125" style="150" customWidth="1"/>
    <col min="11" max="11" width="11.28515625" style="150" customWidth="1"/>
    <col min="12" max="12" width="6.7109375" style="150" customWidth="1"/>
    <col min="13" max="13" width="8.7109375" style="150" customWidth="1"/>
    <col min="14" max="14" width="14.85546875" style="150" customWidth="1"/>
    <col min="15" max="15" width="56" style="150" customWidth="1"/>
    <col min="16" max="16" width="13.42578125" style="150" customWidth="1"/>
    <col min="17" max="17" width="11.28515625" style="150" customWidth="1"/>
    <col min="18" max="16384" width="9.28515625" style="150"/>
  </cols>
  <sheetData>
    <row r="1" spans="1:19" ht="11.25" customHeight="1"/>
    <row r="2" spans="1:19" ht="42" customHeight="1">
      <c r="B2" s="286" t="s">
        <v>1162</v>
      </c>
      <c r="C2" s="287"/>
      <c r="D2" s="287"/>
      <c r="E2" s="287"/>
      <c r="F2" s="287"/>
      <c r="G2" s="287"/>
      <c r="H2" s="287"/>
      <c r="I2" s="287"/>
      <c r="J2" s="287"/>
      <c r="K2" s="287"/>
      <c r="L2" s="288"/>
      <c r="N2" s="225"/>
      <c r="O2" s="226"/>
      <c r="P2" s="226"/>
      <c r="Q2" s="226"/>
      <c r="R2" s="226"/>
      <c r="S2" s="227"/>
    </row>
    <row r="3" spans="1:19" ht="76.5" customHeight="1">
      <c r="B3" s="439" t="s">
        <v>1163</v>
      </c>
      <c r="C3" s="481"/>
      <c r="D3" s="481"/>
      <c r="E3" s="481"/>
      <c r="F3" s="481"/>
      <c r="G3" s="481"/>
      <c r="H3" s="154"/>
      <c r="I3" s="154"/>
      <c r="J3" s="154"/>
      <c r="K3" s="154"/>
      <c r="L3" s="113"/>
      <c r="N3" s="228"/>
      <c r="O3" s="153"/>
      <c r="P3" s="153"/>
      <c r="Q3" s="153"/>
      <c r="R3" s="153"/>
      <c r="S3" s="156"/>
    </row>
    <row r="4" spans="1:19" ht="11.25" customHeight="1">
      <c r="B4" s="114" t="s">
        <v>2</v>
      </c>
      <c r="C4" s="115" t="s">
        <v>3</v>
      </c>
      <c r="D4" s="116"/>
      <c r="E4" s="117"/>
      <c r="F4" s="117"/>
      <c r="G4" s="154"/>
      <c r="H4" s="154"/>
      <c r="I4" s="154"/>
      <c r="J4" s="154"/>
      <c r="K4" s="154"/>
      <c r="L4" s="113"/>
      <c r="N4" s="228"/>
      <c r="O4" s="153"/>
      <c r="P4" s="153"/>
      <c r="Q4" s="153"/>
      <c r="R4" s="153"/>
      <c r="S4" s="156"/>
    </row>
    <row r="5" spans="1:19" ht="11.25" customHeight="1">
      <c r="B5" s="119" t="s">
        <v>4</v>
      </c>
      <c r="C5" s="115" t="s">
        <v>5</v>
      </c>
      <c r="D5" s="116"/>
      <c r="E5" s="117"/>
      <c r="F5" s="117"/>
      <c r="G5" s="154"/>
      <c r="H5" s="154"/>
      <c r="I5" s="154"/>
      <c r="J5" s="154"/>
      <c r="K5" s="154"/>
      <c r="L5" s="113"/>
      <c r="N5" s="228"/>
      <c r="O5" s="153"/>
      <c r="P5" s="153"/>
      <c r="Q5" s="153"/>
      <c r="R5" s="153"/>
      <c r="S5" s="156"/>
    </row>
    <row r="6" spans="1:19" ht="11.25" customHeight="1">
      <c r="B6" s="120" t="s">
        <v>6</v>
      </c>
      <c r="C6" s="115" t="s">
        <v>7</v>
      </c>
      <c r="D6" s="116"/>
      <c r="E6" s="117"/>
      <c r="F6" s="117"/>
      <c r="G6" s="154"/>
      <c r="H6" s="154"/>
      <c r="I6" s="154"/>
      <c r="J6" s="154"/>
      <c r="K6" s="154"/>
      <c r="L6" s="113"/>
      <c r="N6" s="228"/>
      <c r="O6" s="153"/>
      <c r="P6" s="153"/>
      <c r="Q6" s="153"/>
      <c r="R6" s="153"/>
      <c r="S6" s="156"/>
    </row>
    <row r="7" spans="1:19" ht="15" customHeight="1">
      <c r="B7" s="121" t="s">
        <v>8</v>
      </c>
      <c r="C7" s="122"/>
      <c r="D7" s="122"/>
      <c r="E7" s="123"/>
      <c r="F7" s="123"/>
      <c r="G7" s="154"/>
      <c r="H7" s="154"/>
      <c r="I7" s="154"/>
      <c r="J7" s="154"/>
      <c r="K7" s="154"/>
      <c r="L7" s="113"/>
      <c r="N7" s="228"/>
      <c r="O7" s="153"/>
      <c r="P7" s="153"/>
      <c r="Q7" s="153"/>
      <c r="R7" s="153"/>
      <c r="S7" s="156"/>
    </row>
    <row r="8" spans="1:19" ht="15" customHeight="1">
      <c r="A8" s="156"/>
      <c r="B8" s="124" t="s">
        <v>336</v>
      </c>
      <c r="C8" s="125"/>
      <c r="D8" s="126"/>
      <c r="E8" s="127"/>
      <c r="F8" s="127"/>
      <c r="G8" s="154"/>
      <c r="H8" s="154"/>
      <c r="I8" s="154"/>
      <c r="J8" s="154"/>
      <c r="K8" s="154"/>
      <c r="L8" s="113"/>
      <c r="N8" s="228"/>
      <c r="O8" s="153"/>
      <c r="P8" s="153"/>
      <c r="Q8" s="153"/>
      <c r="R8" s="153"/>
      <c r="S8" s="156"/>
    </row>
    <row r="9" spans="1:19" ht="21.75" customHeight="1">
      <c r="B9" s="157" t="s">
        <v>9</v>
      </c>
      <c r="C9" s="158"/>
      <c r="D9" s="158"/>
      <c r="E9" s="158"/>
      <c r="F9" s="158"/>
      <c r="G9" s="158"/>
      <c r="H9" s="158"/>
      <c r="I9" s="564" t="s">
        <v>1717</v>
      </c>
      <c r="J9" s="564"/>
      <c r="K9" s="564"/>
      <c r="L9" s="567"/>
      <c r="N9" s="229"/>
      <c r="O9" s="214"/>
      <c r="P9" s="214"/>
      <c r="Q9" s="214"/>
      <c r="R9" s="214"/>
      <c r="S9" s="215"/>
    </row>
    <row r="10" spans="1:19" ht="37.5" customHeight="1">
      <c r="B10" s="281" t="s">
        <v>10</v>
      </c>
      <c r="C10" s="281" t="s">
        <v>11</v>
      </c>
      <c r="D10" s="281" t="s">
        <v>1164</v>
      </c>
      <c r="E10" s="281" t="s">
        <v>14</v>
      </c>
      <c r="F10" s="281" t="s">
        <v>15</v>
      </c>
      <c r="G10" s="281" t="s">
        <v>1559</v>
      </c>
      <c r="H10" s="281" t="s">
        <v>13</v>
      </c>
      <c r="I10" s="281" t="s">
        <v>18</v>
      </c>
      <c r="J10" s="301" t="s">
        <v>19</v>
      </c>
      <c r="K10" s="301" t="s">
        <v>20</v>
      </c>
      <c r="L10" s="282" t="s">
        <v>21</v>
      </c>
      <c r="N10" s="336" t="s">
        <v>10</v>
      </c>
      <c r="O10" s="336" t="s">
        <v>1523</v>
      </c>
      <c r="P10" s="336" t="s">
        <v>18</v>
      </c>
      <c r="Q10" s="301" t="s">
        <v>19</v>
      </c>
      <c r="R10" s="301" t="s">
        <v>20</v>
      </c>
      <c r="S10" s="282" t="s">
        <v>21</v>
      </c>
    </row>
    <row r="11" spans="1:19" ht="29.25" customHeight="1">
      <c r="B11" s="129" t="s">
        <v>1041</v>
      </c>
      <c r="C11" s="130" t="str">
        <f>VLOOKUP(B11,ИСХОДНИК!A:P,5,FALSE())</f>
        <v>SFV-R 20</v>
      </c>
      <c r="D11" s="133">
        <f>VLOOKUP(B11,ИСХОДНИК!A:P,6,FALSE())</f>
        <v>12</v>
      </c>
      <c r="E11" s="132">
        <f>VLOOKUP(B11,ИСХОДНИК!A:P,7,FALSE())</f>
        <v>20</v>
      </c>
      <c r="F11" s="133" t="str">
        <f>VLOOKUP(B11,ИСХОДНИК!A:P,10,FALSE())</f>
        <v>R717, R744 и фреоны</v>
      </c>
      <c r="G11" s="133" t="str">
        <f>VLOOKUP(B11,ИСХОДНИК!A:P,9,FALSE())</f>
        <v xml:space="preserve"> -50…100</v>
      </c>
      <c r="H11" s="223" t="str">
        <f>VLOOKUP(B11,ИСХОДНИК!A:K,11,FALSE)</f>
        <v>Вход - резьба G 1 1/4"
Выход - резьба G 1 1/2"</v>
      </c>
      <c r="I11" s="132" t="str">
        <f>VLOOKUP(B11,ИСХОДНИК!A:P,15,FALSE())</f>
        <v>U6 PL40R</v>
      </c>
      <c r="J11" s="136">
        <f>VLOOKUP(B11,ИСХОДНИК!A:P,13,FALSE())</f>
        <v>600</v>
      </c>
      <c r="K11" s="136">
        <f>VLOOKUP(B11,ИСХОДНИК!A:P,14,FALSE())</f>
        <v>720</v>
      </c>
      <c r="L11" s="328" t="str">
        <f>IF(VLOOKUP(B11,ИСХОДНИК!$A:$R,18,FALSE())=1,ИСХОДНИК!$T$2,IF(VLOOKUP(B11,ИСХОДНИК!A:R,18,FALSE())=2,ИСХОДНИК!$T$4,IF(VLOOKUP(B11,ИСХОДНИК!A:R,18,FALSE())=3,ИСХОДНИК!$T$5)))</f>
        <v>○</v>
      </c>
      <c r="N11" s="129" t="s">
        <v>1520</v>
      </c>
      <c r="O11" s="223" t="str">
        <f>VLOOKUP(N11,ИСХОДНИК!A:P,2,FALSE())</f>
        <v>Комплект фланцев DN 20 для одиночной установки предохранительного клапана SFV-R 20/25</v>
      </c>
      <c r="P11" s="132" t="str">
        <f>VLOOKUP(B11,ИСХОДНИК!A:P,15,FALSE())</f>
        <v>U6 PL40R</v>
      </c>
      <c r="Q11" s="136">
        <f>VLOOKUP(N11,ИСХОДНИК!A:P,13,FALSE())</f>
        <v>119</v>
      </c>
      <c r="R11" s="136">
        <f>VLOOKUP(N11,ИСХОДНИК!A:P,14,FALSE())</f>
        <v>142.79999999999998</v>
      </c>
      <c r="S11" s="132" t="e">
        <f>IF(VLOOKUP(N11,ИСХОДНИК!$A:$R,18,FALSE())=1,ИСХОДНИК!$T$2,IF(VLOOKUP(B11,ИСХОДНИК!A:R,18,FALSE())=2,ИСХОДНИК!$T$4,IF(VLOOKUP(B11,ИСХОДНИК!A:R,18,FALSE())=3,ИСХОДНИК!$T$5)))</f>
        <v>#N/A</v>
      </c>
    </row>
    <row r="12" spans="1:19" ht="29.25" customHeight="1">
      <c r="B12" s="129" t="s">
        <v>1042</v>
      </c>
      <c r="C12" s="130" t="str">
        <f>VLOOKUP(B12,ИСХОДНИК!A:P,5,FALSE())</f>
        <v>SFV-R 20</v>
      </c>
      <c r="D12" s="133">
        <f>VLOOKUP(B12,ИСХОДНИК!A:P,6,FALSE())</f>
        <v>13</v>
      </c>
      <c r="E12" s="132">
        <f>VLOOKUP(B12,ИСХОДНИК!A:P,7,FALSE())</f>
        <v>20</v>
      </c>
      <c r="F12" s="133" t="str">
        <f>VLOOKUP(B12,ИСХОДНИК!A:P,10,FALSE())</f>
        <v>R717, R744 и фреоны</v>
      </c>
      <c r="G12" s="133" t="str">
        <f>VLOOKUP(B12,ИСХОДНИК!A:P,9,FALSE())</f>
        <v xml:space="preserve"> -50…100</v>
      </c>
      <c r="H12" s="223" t="str">
        <f>VLOOKUP(B12,ИСХОДНИК!A:K,11,FALSE)</f>
        <v>Вход - резьба G 1 1/4"
Выход - резьба G 1 1/2"</v>
      </c>
      <c r="I12" s="132" t="str">
        <f>VLOOKUP(B12,ИСХОДНИК!A:P,15,FALSE())</f>
        <v>U6 PL40R</v>
      </c>
      <c r="J12" s="136">
        <f>VLOOKUP(B12,ИСХОДНИК!A:P,13,FALSE())</f>
        <v>600</v>
      </c>
      <c r="K12" s="136">
        <f>VLOOKUP(B12,ИСХОДНИК!A:P,14,FALSE())</f>
        <v>720</v>
      </c>
      <c r="L12" s="328" t="str">
        <f>IF(VLOOKUP(B12,ИСХОДНИК!$A:$R,18,FALSE())=1,ИСХОДНИК!$T$2,IF(VLOOKUP(B12,ИСХОДНИК!A:R,18,FALSE())=2,ИСХОДНИК!$T$4,IF(VLOOKUP(B12,ИСХОДНИК!A:R,18,FALSE())=3,ИСХОДНИК!$T$5)))</f>
        <v>○</v>
      </c>
      <c r="N12" s="129" t="s">
        <v>1521</v>
      </c>
      <c r="O12" s="223" t="str">
        <f>VLOOKUP(N12,ИСХОДНИК!A:P,2,FALSE())</f>
        <v>Комплект фланцев DN 25 для одиночной установки предохранительного клапана SFV-R 20/25</v>
      </c>
      <c r="P12" s="132" t="str">
        <f>VLOOKUP(B12,ИСХОДНИК!A:P,15,FALSE())</f>
        <v>U6 PL40R</v>
      </c>
      <c r="Q12" s="136">
        <f>VLOOKUP(N12,ИСХОДНИК!A:P,13,FALSE())</f>
        <v>119</v>
      </c>
      <c r="R12" s="136">
        <f>VLOOKUP(N12,ИСХОДНИК!A:P,14,FALSE())</f>
        <v>142.79999999999998</v>
      </c>
      <c r="S12" s="132" t="e">
        <f>IF(VLOOKUP(N12,ИСХОДНИК!$A:$R,18,FALSE())=1,ИСХОДНИК!$T$2,IF(VLOOKUP(B12,ИСХОДНИК!A:R,18,FALSE())=2,ИСХОДНИК!$T$4,IF(VLOOKUP(B12,ИСХОДНИК!A:R,18,FALSE())=3,ИСХОДНИК!$T$5)))</f>
        <v>#N/A</v>
      </c>
    </row>
    <row r="13" spans="1:19" ht="29.25" customHeight="1">
      <c r="B13" s="129" t="s">
        <v>1043</v>
      </c>
      <c r="C13" s="130" t="str">
        <f>VLOOKUP(B13,ИСХОДНИК!A:P,5,FALSE())</f>
        <v>SFV-R 20</v>
      </c>
      <c r="D13" s="133">
        <f>VLOOKUP(B13,ИСХОДНИК!A:P,6,FALSE())</f>
        <v>14</v>
      </c>
      <c r="E13" s="132">
        <f>VLOOKUP(B13,ИСХОДНИК!A:P,7,FALSE())</f>
        <v>20</v>
      </c>
      <c r="F13" s="133" t="str">
        <f>VLOOKUP(B13,ИСХОДНИК!A:P,10,FALSE())</f>
        <v>R717, R744 и фреоны</v>
      </c>
      <c r="G13" s="133" t="str">
        <f>VLOOKUP(B13,ИСХОДНИК!A:P,9,FALSE())</f>
        <v xml:space="preserve"> -50…100</v>
      </c>
      <c r="H13" s="223" t="str">
        <f>VLOOKUP(B13,ИСХОДНИК!A:K,11,FALSE)</f>
        <v>Вход - резьба G 1 1/4"
Выход - резьба G 1 1/2"</v>
      </c>
      <c r="I13" s="132" t="str">
        <f>VLOOKUP(B13,ИСХОДНИК!A:P,15,FALSE())</f>
        <v>U6 PL40R</v>
      </c>
      <c r="J13" s="136">
        <f>VLOOKUP(B13,ИСХОДНИК!A:P,13,FALSE())</f>
        <v>600</v>
      </c>
      <c r="K13" s="136">
        <f>VLOOKUP(B13,ИСХОДНИК!A:P,14,FALSE())</f>
        <v>720</v>
      </c>
      <c r="L13" s="328" t="str">
        <f>IF(VLOOKUP(B13,ИСХОДНИК!$A:$R,18,FALSE())=1,ИСХОДНИК!$T$2,IF(VLOOKUP(B13,ИСХОДНИК!A:R,18,FALSE())=2,ИСХОДНИК!$T$4,IF(VLOOKUP(B13,ИСХОДНИК!A:R,18,FALSE())=3,ИСХОДНИК!$T$5)))</f>
        <v>○</v>
      </c>
      <c r="N13" s="129" t="s">
        <v>1522</v>
      </c>
      <c r="O13" s="223" t="str">
        <f>VLOOKUP(N13,ИСХОДНИК!A:P,2,FALSE())</f>
        <v>Комплект фланцев DN 32 для одиночной установки предохранительного клапана SFV-R 20/25</v>
      </c>
      <c r="P13" s="132" t="str">
        <f>VLOOKUP(B13,ИСХОДНИК!A:P,15,FALSE())</f>
        <v>U6 PL40R</v>
      </c>
      <c r="Q13" s="136">
        <f>VLOOKUP(N13,ИСХОДНИК!A:P,13,FALSE())</f>
        <v>119</v>
      </c>
      <c r="R13" s="136">
        <f>VLOOKUP(N13,ИСХОДНИК!A:P,14,FALSE())</f>
        <v>142.79999999999998</v>
      </c>
      <c r="S13" s="132" t="e">
        <f>IF(VLOOKUP(N13,ИСХОДНИК!$A:$R,18,FALSE())=1,ИСХОДНИК!$T$2,IF(VLOOKUP(B13,ИСХОДНИК!A:R,18,FALSE())=2,ИСХОДНИК!$T$4,IF(VLOOKUP(B13,ИСХОДНИК!A:R,18,FALSE())=3,ИСХОДНИК!$T$5)))</f>
        <v>#N/A</v>
      </c>
    </row>
    <row r="14" spans="1:19" ht="29.25" customHeight="1">
      <c r="B14" s="129" t="s">
        <v>1044</v>
      </c>
      <c r="C14" s="130" t="str">
        <f>VLOOKUP(B14,ИСХОДНИК!A:P,5,FALSE())</f>
        <v>SFV-R 20</v>
      </c>
      <c r="D14" s="133">
        <f>VLOOKUP(B14,ИСХОДНИК!A:P,6,FALSE())</f>
        <v>15</v>
      </c>
      <c r="E14" s="132">
        <f>VLOOKUP(B14,ИСХОДНИК!A:P,7,FALSE())</f>
        <v>20</v>
      </c>
      <c r="F14" s="133" t="str">
        <f>VLOOKUP(B14,ИСХОДНИК!A:P,10,FALSE())</f>
        <v>R717, R744 и фреоны</v>
      </c>
      <c r="G14" s="133" t="str">
        <f>VLOOKUP(B14,ИСХОДНИК!A:P,9,FALSE())</f>
        <v xml:space="preserve"> -50…100</v>
      </c>
      <c r="H14" s="223" t="str">
        <f>VLOOKUP(B14,ИСХОДНИК!A:K,11,FALSE)</f>
        <v>Вход - резьба G 1 1/4"
Выход - резьба G 1 1/2"</v>
      </c>
      <c r="I14" s="132" t="str">
        <f>VLOOKUP(B14,ИСХОДНИК!A:P,15,FALSE())</f>
        <v>U6 PL40R</v>
      </c>
      <c r="J14" s="136">
        <f>VLOOKUP(B14,ИСХОДНИК!A:P,13,FALSE())</f>
        <v>600</v>
      </c>
      <c r="K14" s="136">
        <f>VLOOKUP(B14,ИСХОДНИК!A:P,14,FALSE())</f>
        <v>720</v>
      </c>
      <c r="L14" s="328" t="str">
        <f>IF(VLOOKUP(B14,ИСХОДНИК!$A:$R,18,FALSE())=1,ИСХОДНИК!$T$2,IF(VLOOKUP(B14,ИСХОДНИК!A:R,18,FALSE())=2,ИСХОДНИК!$T$4,IF(VLOOKUP(B14,ИСХОДНИК!A:R,18,FALSE())=3,ИСХОДНИК!$T$5)))</f>
        <v>○</v>
      </c>
    </row>
    <row r="15" spans="1:19" ht="29.25" customHeight="1">
      <c r="B15" s="129" t="s">
        <v>1045</v>
      </c>
      <c r="C15" s="130" t="str">
        <f>VLOOKUP(B15,ИСХОДНИК!A:P,5,FALSE())</f>
        <v>SFV-R 20</v>
      </c>
      <c r="D15" s="133">
        <f>VLOOKUP(B15,ИСХОДНИК!A:P,6,FALSE())</f>
        <v>16</v>
      </c>
      <c r="E15" s="132">
        <f>VLOOKUP(B15,ИСХОДНИК!A:P,7,FALSE())</f>
        <v>20</v>
      </c>
      <c r="F15" s="133" t="str">
        <f>VLOOKUP(B15,ИСХОДНИК!A:P,10,FALSE())</f>
        <v>R717, R744 и фреоны</v>
      </c>
      <c r="G15" s="133" t="str">
        <f>VLOOKUP(B15,ИСХОДНИК!A:P,9,FALSE())</f>
        <v xml:space="preserve"> -50…100</v>
      </c>
      <c r="H15" s="223" t="str">
        <f>VLOOKUP(B15,ИСХОДНИК!A:K,11,FALSE)</f>
        <v>Вход - резьба G 1 1/4"
Выход - резьба G 1 1/2"</v>
      </c>
      <c r="I15" s="132" t="str">
        <f>VLOOKUP(B15,ИСХОДНИК!A:P,15,FALSE())</f>
        <v>U6 PL40R</v>
      </c>
      <c r="J15" s="136">
        <f>VLOOKUP(B15,ИСХОДНИК!A:P,13,FALSE())</f>
        <v>600</v>
      </c>
      <c r="K15" s="136">
        <f>VLOOKUP(B15,ИСХОДНИК!A:P,14,FALSE())</f>
        <v>720</v>
      </c>
      <c r="L15" s="328" t="str">
        <f>IF(VLOOKUP(B15,ИСХОДНИК!$A:$R,18,FALSE())=1,ИСХОДНИК!$T$2,IF(VLOOKUP(B15,ИСХОДНИК!A:R,18,FALSE())=2,ИСХОДНИК!$T$4,IF(VLOOKUP(B15,ИСХОДНИК!A:R,18,FALSE())=3,ИСХОДНИК!$T$5)))</f>
        <v>○</v>
      </c>
    </row>
    <row r="16" spans="1:19" ht="29.25" customHeight="1">
      <c r="B16" s="129" t="s">
        <v>1046</v>
      </c>
      <c r="C16" s="130" t="str">
        <f>VLOOKUP(B16,ИСХОДНИК!A:P,5,FALSE())</f>
        <v>SFV-R 20</v>
      </c>
      <c r="D16" s="133">
        <f>VLOOKUP(B16,ИСХОДНИК!A:P,6,FALSE())</f>
        <v>17</v>
      </c>
      <c r="E16" s="132">
        <f>VLOOKUP(B16,ИСХОДНИК!A:P,7,FALSE())</f>
        <v>20</v>
      </c>
      <c r="F16" s="133" t="str">
        <f>VLOOKUP(B16,ИСХОДНИК!A:P,10,FALSE())</f>
        <v>R717, R744 и фреоны</v>
      </c>
      <c r="G16" s="133" t="str">
        <f>VLOOKUP(B16,ИСХОДНИК!A:P,9,FALSE())</f>
        <v xml:space="preserve"> -50…100</v>
      </c>
      <c r="H16" s="223" t="str">
        <f>VLOOKUP(B16,ИСХОДНИК!A:K,11,FALSE)</f>
        <v>Вход - резьба G 1 1/4"
Выход - резьба G 1 1/2"</v>
      </c>
      <c r="I16" s="132" t="str">
        <f>VLOOKUP(B16,ИСХОДНИК!A:P,15,FALSE())</f>
        <v>U6 PL40R</v>
      </c>
      <c r="J16" s="136">
        <f>VLOOKUP(B16,ИСХОДНИК!A:P,13,FALSE())</f>
        <v>600</v>
      </c>
      <c r="K16" s="136">
        <f>VLOOKUP(B16,ИСХОДНИК!A:P,14,FALSE())</f>
        <v>720</v>
      </c>
      <c r="L16" s="328" t="str">
        <f>IF(VLOOKUP(B16,ИСХОДНИК!$A:$R,18,FALSE())=1,ИСХОДНИК!$T$2,IF(VLOOKUP(B16,ИСХОДНИК!A:R,18,FALSE())=2,ИСХОДНИК!$T$4,IF(VLOOKUP(B16,ИСХОДНИК!A:R,18,FALSE())=3,ИСХОДНИК!$T$5)))</f>
        <v>○</v>
      </c>
    </row>
    <row r="17" spans="2:13" ht="29.25" customHeight="1">
      <c r="B17" s="129" t="s">
        <v>1047</v>
      </c>
      <c r="C17" s="130" t="str">
        <f>VLOOKUP(B17,ИСХОДНИК!A:P,5,FALSE())</f>
        <v>SFV-R 20</v>
      </c>
      <c r="D17" s="133">
        <f>VLOOKUP(B17,ИСХОДНИК!A:P,6,FALSE())</f>
        <v>18</v>
      </c>
      <c r="E17" s="132">
        <f>VLOOKUP(B17,ИСХОДНИК!A:P,7,FALSE())</f>
        <v>20</v>
      </c>
      <c r="F17" s="133" t="str">
        <f>VLOOKUP(B17,ИСХОДНИК!A:P,10,FALSE())</f>
        <v>R717, R744 и фреоны</v>
      </c>
      <c r="G17" s="133" t="str">
        <f>VLOOKUP(B17,ИСХОДНИК!A:P,9,FALSE())</f>
        <v xml:space="preserve"> -50…100</v>
      </c>
      <c r="H17" s="223" t="str">
        <f>VLOOKUP(B17,ИСХОДНИК!A:K,11,FALSE)</f>
        <v>Вход - резьба G 1 1/4"
Выход - резьба G 1 1/2"</v>
      </c>
      <c r="I17" s="132" t="str">
        <f>VLOOKUP(B17,ИСХОДНИК!A:P,15,FALSE())</f>
        <v>U6 PL40R</v>
      </c>
      <c r="J17" s="136">
        <f>VLOOKUP(B17,ИСХОДНИК!A:P,13,FALSE())</f>
        <v>600</v>
      </c>
      <c r="K17" s="136">
        <f>VLOOKUP(B17,ИСХОДНИК!A:P,14,FALSE())</f>
        <v>720</v>
      </c>
      <c r="L17" s="328" t="str">
        <f>IF(VLOOKUP(B17,ИСХОДНИК!$A:$R,18,FALSE())=1,ИСХОДНИК!$T$2,IF(VLOOKUP(B17,ИСХОДНИК!A:R,18,FALSE())=2,ИСХОДНИК!$T$4,IF(VLOOKUP(B17,ИСХОДНИК!A:R,18,FALSE())=3,ИСХОДНИК!$T$5)))</f>
        <v>○</v>
      </c>
    </row>
    <row r="18" spans="2:13" ht="29.25" customHeight="1">
      <c r="B18" s="129" t="s">
        <v>1048</v>
      </c>
      <c r="C18" s="130" t="str">
        <f>VLOOKUP(B18,ИСХОДНИК!A:P,5,FALSE())</f>
        <v>SFV-R 20</v>
      </c>
      <c r="D18" s="133">
        <f>VLOOKUP(B18,ИСХОДНИК!A:P,6,FALSE())</f>
        <v>19</v>
      </c>
      <c r="E18" s="132">
        <f>VLOOKUP(B18,ИСХОДНИК!A:P,7,FALSE())</f>
        <v>20</v>
      </c>
      <c r="F18" s="133" t="str">
        <f>VLOOKUP(B18,ИСХОДНИК!A:P,10,FALSE())</f>
        <v>R717, R744 и фреоны</v>
      </c>
      <c r="G18" s="133" t="str">
        <f>VLOOKUP(B18,ИСХОДНИК!A:P,9,FALSE())</f>
        <v xml:space="preserve"> -50…100</v>
      </c>
      <c r="H18" s="223" t="str">
        <f>VLOOKUP(B18,ИСХОДНИК!A:K,11,FALSE)</f>
        <v>Вход - резьба G 1 1/4"
Выход - резьба G 1 1/2"</v>
      </c>
      <c r="I18" s="132" t="str">
        <f>VLOOKUP(B18,ИСХОДНИК!A:P,15,FALSE())</f>
        <v>U6 PL40R</v>
      </c>
      <c r="J18" s="136">
        <f>VLOOKUP(B18,ИСХОДНИК!A:P,13,FALSE())</f>
        <v>600</v>
      </c>
      <c r="K18" s="136">
        <f>VLOOKUP(B18,ИСХОДНИК!A:P,14,FALSE())</f>
        <v>720</v>
      </c>
      <c r="L18" s="328" t="str">
        <f>IF(VLOOKUP(B18,ИСХОДНИК!$A:$R,18,FALSE())=1,ИСХОДНИК!$T$2,IF(VLOOKUP(B18,ИСХОДНИК!A:R,18,FALSE())=2,ИСХОДНИК!$T$4,IF(VLOOKUP(B18,ИСХОДНИК!A:R,18,FALSE())=3,ИСХОДНИК!$T$5)))</f>
        <v>○</v>
      </c>
    </row>
    <row r="19" spans="2:13" ht="29.25" customHeight="1">
      <c r="B19" s="129" t="s">
        <v>1049</v>
      </c>
      <c r="C19" s="130" t="str">
        <f>VLOOKUP(B19,ИСХОДНИК!A:P,5,FALSE())</f>
        <v>SFV-R 20</v>
      </c>
      <c r="D19" s="133">
        <f>VLOOKUP(B19,ИСХОДНИК!A:P,6,FALSE())</f>
        <v>20</v>
      </c>
      <c r="E19" s="132">
        <f>VLOOKUP(B19,ИСХОДНИК!A:P,7,FALSE())</f>
        <v>20</v>
      </c>
      <c r="F19" s="133" t="str">
        <f>VLOOKUP(B19,ИСХОДНИК!A:P,10,FALSE())</f>
        <v>R717, R744 и фреоны</v>
      </c>
      <c r="G19" s="133" t="str">
        <f>VLOOKUP(B19,ИСХОДНИК!A:P,9,FALSE())</f>
        <v xml:space="preserve"> -50…100</v>
      </c>
      <c r="H19" s="223" t="str">
        <f>VLOOKUP(B19,ИСХОДНИК!A:K,11,FALSE)</f>
        <v>Вход - резьба G 1 1/4"
Выход - резьба G 1 1/2"</v>
      </c>
      <c r="I19" s="132" t="str">
        <f>VLOOKUP(B19,ИСХОДНИК!A:P,15,FALSE())</f>
        <v>U6 PL40R</v>
      </c>
      <c r="J19" s="136">
        <f>VLOOKUP(B19,ИСХОДНИК!A:P,13,FALSE())</f>
        <v>600</v>
      </c>
      <c r="K19" s="136">
        <f>VLOOKUP(B19,ИСХОДНИК!A:P,14,FALSE())</f>
        <v>720</v>
      </c>
      <c r="L19" s="328" t="str">
        <f>IF(VLOOKUP(B19,ИСХОДНИК!$A:$R,18,FALSE())=1,ИСХОДНИК!$T$2,IF(VLOOKUP(B19,ИСХОДНИК!A:R,18,FALSE())=2,ИСХОДНИК!$T$4,IF(VLOOKUP(B19,ИСХОДНИК!A:R,18,FALSE())=3,ИСХОДНИК!$T$5)))</f>
        <v>○</v>
      </c>
    </row>
    <row r="20" spans="2:13" ht="29.25" customHeight="1">
      <c r="B20" s="129" t="s">
        <v>1050</v>
      </c>
      <c r="C20" s="130" t="str">
        <f>VLOOKUP(B20,ИСХОДНИК!A:P,5,FALSE())</f>
        <v>SFV-R 20</v>
      </c>
      <c r="D20" s="133">
        <f>VLOOKUP(B20,ИСХОДНИК!A:P,6,FALSE())</f>
        <v>21</v>
      </c>
      <c r="E20" s="132">
        <f>VLOOKUP(B20,ИСХОДНИК!A:P,7,FALSE())</f>
        <v>20</v>
      </c>
      <c r="F20" s="133" t="str">
        <f>VLOOKUP(B20,ИСХОДНИК!A:P,10,FALSE())</f>
        <v>R717, R744 и фреоны</v>
      </c>
      <c r="G20" s="133" t="str">
        <f>VLOOKUP(B20,ИСХОДНИК!A:P,9,FALSE())</f>
        <v xml:space="preserve"> -50…100</v>
      </c>
      <c r="H20" s="223" t="str">
        <f>VLOOKUP(B20,ИСХОДНИК!A:K,11,FALSE)</f>
        <v>Вход - резьба G 1 1/4"
Выход - резьба G 1 1/2"</v>
      </c>
      <c r="I20" s="132" t="str">
        <f>VLOOKUP(B20,ИСХОДНИК!A:P,15,FALSE())</f>
        <v>U6 PL40R</v>
      </c>
      <c r="J20" s="136">
        <f>VLOOKUP(B20,ИСХОДНИК!A:P,13,FALSE())</f>
        <v>600</v>
      </c>
      <c r="K20" s="136">
        <f>VLOOKUP(B20,ИСХОДНИК!A:P,14,FALSE())</f>
        <v>720</v>
      </c>
      <c r="L20" s="328" t="str">
        <f>IF(VLOOKUP(B20,ИСХОДНИК!$A:$R,18,FALSE())=1,ИСХОДНИК!$T$2,IF(VLOOKUP(B20,ИСХОДНИК!A:R,18,FALSE())=2,ИСХОДНИК!$T$4,IF(VLOOKUP(B20,ИСХОДНИК!A:R,18,FALSE())=3,ИСХОДНИК!$T$5)))</f>
        <v>○</v>
      </c>
    </row>
    <row r="21" spans="2:13" ht="29.25" customHeight="1">
      <c r="B21" s="129" t="s">
        <v>1051</v>
      </c>
      <c r="C21" s="130" t="str">
        <f>VLOOKUP(B21,ИСХОДНИК!A:P,5,FALSE())</f>
        <v>SFV-R 20</v>
      </c>
      <c r="D21" s="133">
        <f>VLOOKUP(B21,ИСХОДНИК!A:P,6,FALSE())</f>
        <v>22</v>
      </c>
      <c r="E21" s="132">
        <f>VLOOKUP(B21,ИСХОДНИК!A:P,7,FALSE())</f>
        <v>20</v>
      </c>
      <c r="F21" s="133" t="str">
        <f>VLOOKUP(B21,ИСХОДНИК!A:P,10,FALSE())</f>
        <v>R717, R744 и фреоны</v>
      </c>
      <c r="G21" s="133" t="str">
        <f>VLOOKUP(B21,ИСХОДНИК!A:P,9,FALSE())</f>
        <v xml:space="preserve"> -50…100</v>
      </c>
      <c r="H21" s="223" t="str">
        <f>VLOOKUP(B21,ИСХОДНИК!A:K,11,FALSE)</f>
        <v>Вход - резьба G 1 1/4"
Выход - резьба G 1 1/2"</v>
      </c>
      <c r="I21" s="132" t="str">
        <f>VLOOKUP(B21,ИСХОДНИК!A:P,15,FALSE())</f>
        <v>U6 PL40R</v>
      </c>
      <c r="J21" s="136">
        <f>VLOOKUP(B21,ИСХОДНИК!A:P,13,FALSE())</f>
        <v>600</v>
      </c>
      <c r="K21" s="136">
        <f>VLOOKUP(B21,ИСХОДНИК!A:P,14,FALSE())</f>
        <v>720</v>
      </c>
      <c r="L21" s="328" t="str">
        <f>IF(VLOOKUP(B21,ИСХОДНИК!$A:$R,18,FALSE())=1,ИСХОДНИК!$T$2,IF(VLOOKUP(B21,ИСХОДНИК!A:R,18,FALSE())=2,ИСХОДНИК!$T$4,IF(VLOOKUP(B21,ИСХОДНИК!A:R,18,FALSE())=3,ИСХОДНИК!$T$5)))</f>
        <v>○</v>
      </c>
    </row>
    <row r="22" spans="2:13" ht="29.25" customHeight="1">
      <c r="B22" s="129" t="s">
        <v>1052</v>
      </c>
      <c r="C22" s="130" t="str">
        <f>VLOOKUP(B22,ИСХОДНИК!A:P,5,FALSE())</f>
        <v>SFV-R 20</v>
      </c>
      <c r="D22" s="133">
        <f>VLOOKUP(B22,ИСХОДНИК!A:P,6,FALSE())</f>
        <v>23</v>
      </c>
      <c r="E22" s="132">
        <f>VLOOKUP(B22,ИСХОДНИК!A:P,7,FALSE())</f>
        <v>20</v>
      </c>
      <c r="F22" s="133" t="str">
        <f>VLOOKUP(B22,ИСХОДНИК!A:P,10,FALSE())</f>
        <v>R717, R744 и фреоны</v>
      </c>
      <c r="G22" s="133" t="str">
        <f>VLOOKUP(B22,ИСХОДНИК!A:P,9,FALSE())</f>
        <v xml:space="preserve"> -50…100</v>
      </c>
      <c r="H22" s="223" t="str">
        <f>VLOOKUP(B22,ИСХОДНИК!A:K,11,FALSE)</f>
        <v>Вход - резьба G 1 1/4"
Выход - резьба G 1 1/2"</v>
      </c>
      <c r="I22" s="132" t="str">
        <f>VLOOKUP(B22,ИСХОДНИК!A:P,15,FALSE())</f>
        <v>U6 PL40R</v>
      </c>
      <c r="J22" s="136">
        <f>VLOOKUP(B22,ИСХОДНИК!A:P,13,FALSE())</f>
        <v>600</v>
      </c>
      <c r="K22" s="136">
        <f>VLOOKUP(B22,ИСХОДНИК!A:P,14,FALSE())</f>
        <v>720</v>
      </c>
      <c r="L22" s="328" t="str">
        <f>IF(VLOOKUP(B22,ИСХОДНИК!$A:$R,18,FALSE())=1,ИСХОДНИК!$T$2,IF(VLOOKUP(B22,ИСХОДНИК!A:R,18,FALSE())=2,ИСХОДНИК!$T$4,IF(VLOOKUP(B22,ИСХОДНИК!A:R,18,FALSE())=3,ИСХОДНИК!$T$5)))</f>
        <v>○</v>
      </c>
    </row>
    <row r="23" spans="2:13" ht="29.25" customHeight="1">
      <c r="B23" s="129" t="s">
        <v>1053</v>
      </c>
      <c r="C23" s="130" t="str">
        <f>VLOOKUP(B23,ИСХОДНИК!A:P,5,FALSE())</f>
        <v>SFV-R 20</v>
      </c>
      <c r="D23" s="133">
        <f>VLOOKUP(B23,ИСХОДНИК!A:P,6,FALSE())</f>
        <v>24</v>
      </c>
      <c r="E23" s="132">
        <f>VLOOKUP(B23,ИСХОДНИК!A:P,7,FALSE())</f>
        <v>20</v>
      </c>
      <c r="F23" s="133" t="str">
        <f>VLOOKUP(B23,ИСХОДНИК!A:P,10,FALSE())</f>
        <v>R717, R744 и фреоны</v>
      </c>
      <c r="G23" s="133" t="str">
        <f>VLOOKUP(B23,ИСХОДНИК!A:P,9,FALSE())</f>
        <v xml:space="preserve"> -50…100</v>
      </c>
      <c r="H23" s="223" t="str">
        <f>VLOOKUP(B23,ИСХОДНИК!A:K,11,FALSE)</f>
        <v>Вход - резьба G 1 1/4"
Выход - резьба G 1 1/2"</v>
      </c>
      <c r="I23" s="132" t="str">
        <f>VLOOKUP(B23,ИСХОДНИК!A:P,15,FALSE())</f>
        <v>U6 PL40R</v>
      </c>
      <c r="J23" s="136">
        <f>VLOOKUP(B23,ИСХОДНИК!A:P,13,FALSE())</f>
        <v>600</v>
      </c>
      <c r="K23" s="136">
        <f>VLOOKUP(B23,ИСХОДНИК!A:P,14,FALSE())</f>
        <v>720</v>
      </c>
      <c r="L23" s="328" t="str">
        <f>IF(VLOOKUP(B23,ИСХОДНИК!$A:$R,18,FALSE())=1,ИСХОДНИК!$T$2,IF(VLOOKUP(B23,ИСХОДНИК!A:R,18,FALSE())=2,ИСХОДНИК!$T$4,IF(VLOOKUP(B23,ИСХОДНИК!A:R,18,FALSE())=3,ИСХОДНИК!$T$5)))</f>
        <v>○</v>
      </c>
      <c r="M23" s="173"/>
    </row>
    <row r="24" spans="2:13" ht="29.25" customHeight="1">
      <c r="B24" s="129" t="s">
        <v>1054</v>
      </c>
      <c r="C24" s="130" t="str">
        <f>VLOOKUP(B24,ИСХОДНИК!A:P,5,FALSE())</f>
        <v>SFV-R 20</v>
      </c>
      <c r="D24" s="133">
        <f>VLOOKUP(B24,ИСХОДНИК!A:P,6,FALSE())</f>
        <v>25</v>
      </c>
      <c r="E24" s="132">
        <f>VLOOKUP(B24,ИСХОДНИК!A:P,7,FALSE())</f>
        <v>20</v>
      </c>
      <c r="F24" s="133" t="str">
        <f>VLOOKUP(B24,ИСХОДНИК!A:P,10,FALSE())</f>
        <v>R717, R744 и фреоны</v>
      </c>
      <c r="G24" s="133" t="str">
        <f>VLOOKUP(B24,ИСХОДНИК!A:P,9,FALSE())</f>
        <v xml:space="preserve"> -50…100</v>
      </c>
      <c r="H24" s="223" t="str">
        <f>VLOOKUP(B24,ИСХОДНИК!A:K,11,FALSE)</f>
        <v>Вход - резьба G 1 1/4"
Выход - резьба G 1 1/2"</v>
      </c>
      <c r="I24" s="132" t="str">
        <f>VLOOKUP(B24,ИСХОДНИК!A:P,15,FALSE())</f>
        <v>U6 PL40R</v>
      </c>
      <c r="J24" s="136">
        <f>VLOOKUP(B24,ИСХОДНИК!A:P,13,FALSE())</f>
        <v>600</v>
      </c>
      <c r="K24" s="136">
        <f>VLOOKUP(B24,ИСХОДНИК!A:P,14,FALSE())</f>
        <v>720</v>
      </c>
      <c r="L24" s="328" t="str">
        <f>IF(VLOOKUP(B24,ИСХОДНИК!$A:$R,18,FALSE())=1,ИСХОДНИК!$T$2,IF(VLOOKUP(B24,ИСХОДНИК!A:R,18,FALSE())=2,ИСХОДНИК!$T$4,IF(VLOOKUP(B24,ИСХОДНИК!A:R,18,FALSE())=3,ИСХОДНИК!$T$5)))</f>
        <v>○</v>
      </c>
    </row>
    <row r="25" spans="2:13" ht="29.25" customHeight="1">
      <c r="B25" s="129" t="s">
        <v>1055</v>
      </c>
      <c r="C25" s="130" t="str">
        <f>VLOOKUP(B25,ИСХОДНИК!A:P,5,FALSE())</f>
        <v>SFV-R 20</v>
      </c>
      <c r="D25" s="133">
        <f>VLOOKUP(B25,ИСХОДНИК!A:P,6,FALSE())</f>
        <v>26</v>
      </c>
      <c r="E25" s="132">
        <f>VLOOKUP(B25,ИСХОДНИК!A:P,7,FALSE())</f>
        <v>20</v>
      </c>
      <c r="F25" s="133" t="str">
        <f>VLOOKUP(B25,ИСХОДНИК!A:P,10,FALSE())</f>
        <v>R717, R744 и фреоны</v>
      </c>
      <c r="G25" s="133" t="str">
        <f>VLOOKUP(B25,ИСХОДНИК!A:P,9,FALSE())</f>
        <v xml:space="preserve"> -50…100</v>
      </c>
      <c r="H25" s="223" t="str">
        <f>VLOOKUP(B25,ИСХОДНИК!A:K,11,FALSE)</f>
        <v>Вход - резьба G 1 1/4"
Выход - резьба G 1 1/2"</v>
      </c>
      <c r="I25" s="132" t="str">
        <f>VLOOKUP(B25,ИСХОДНИК!A:P,15,FALSE())</f>
        <v>U6 PL40R</v>
      </c>
      <c r="J25" s="136">
        <f>VLOOKUP(B25,ИСХОДНИК!A:P,13,FALSE())</f>
        <v>600</v>
      </c>
      <c r="K25" s="136">
        <f>VLOOKUP(B25,ИСХОДНИК!A:P,14,FALSE())</f>
        <v>720</v>
      </c>
      <c r="L25" s="328" t="str">
        <f>IF(VLOOKUP(B25,ИСХОДНИК!A:R,18,FALSE())=1,ИСХОДНИК!$T$2,IF(VLOOKUP(B25,ИСХОДНИК!A:R,18,FALSE())=2,ИСХОДНИК!$T$4,IF(VLOOKUP(B25,ИСХОДНИК!A:R,18,FALSE())=3,ИСХОДНИК!$T$5)))</f>
        <v>○</v>
      </c>
    </row>
    <row r="26" spans="2:13" ht="29.25" customHeight="1">
      <c r="B26" s="129" t="s">
        <v>1056</v>
      </c>
      <c r="C26" s="160" t="str">
        <f>VLOOKUP(B26,ИСХОДНИК!A:P,5,FALSE())</f>
        <v>SFV-R 20</v>
      </c>
      <c r="D26" s="133">
        <f>VLOOKUP(B26,ИСХОДНИК!A:P,6,FALSE())</f>
        <v>27</v>
      </c>
      <c r="E26" s="162">
        <f>VLOOKUP(B26,ИСХОДНИК!A:P,7,FALSE())</f>
        <v>20</v>
      </c>
      <c r="F26" s="133" t="str">
        <f>VLOOKUP(B26,ИСХОДНИК!A:P,10,FALSE())</f>
        <v>R717, R744 и фреоны</v>
      </c>
      <c r="G26" s="133" t="str">
        <f>VLOOKUP(B26,ИСХОДНИК!A:P,9,FALSE())</f>
        <v xml:space="preserve"> -50…100</v>
      </c>
      <c r="H26" s="223" t="str">
        <f>VLOOKUP(B26,ИСХОДНИК!A:K,11,FALSE)</f>
        <v>Вход - резьба G 1 1/4"
Выход - резьба G 1 1/2"</v>
      </c>
      <c r="I26" s="132" t="str">
        <f>VLOOKUP(B26,ИСХОДНИК!A:P,15,FALSE())</f>
        <v>U6 PL40R</v>
      </c>
      <c r="J26" s="136">
        <f>VLOOKUP(B26,ИСХОДНИК!A:P,13,FALSE())</f>
        <v>600</v>
      </c>
      <c r="K26" s="136">
        <f>VLOOKUP(B26,ИСХОДНИК!A:P,14,FALSE())</f>
        <v>720</v>
      </c>
      <c r="L26" s="329" t="str">
        <f>IF(VLOOKUP(B26,ИСХОДНИК!A:R,18,FALSE())=1,ИСХОДНИК!$T$2,IF(VLOOKUP(B26,ИСХОДНИК!A:R,18,FALSE())=2,ИСХОДНИК!$T$4,IF(VLOOKUP(B26,ИСХОДНИК!A:R,18,FALSE())=3,ИСХОДНИК!$T$5)))</f>
        <v>○</v>
      </c>
    </row>
    <row r="27" spans="2:13" ht="29.25" customHeight="1">
      <c r="B27" s="129" t="s">
        <v>1057</v>
      </c>
      <c r="C27" s="160" t="str">
        <f>VLOOKUP(B27,ИСХОДНИК!A:P,5,FALSE())</f>
        <v>SFV-R 20</v>
      </c>
      <c r="D27" s="133">
        <f>VLOOKUP(B27,ИСХОДНИК!A:P,6,FALSE())</f>
        <v>28</v>
      </c>
      <c r="E27" s="162">
        <f>VLOOKUP(B27,ИСХОДНИК!A:P,7,FALSE())</f>
        <v>20</v>
      </c>
      <c r="F27" s="133" t="str">
        <f>VLOOKUP(B27,ИСХОДНИК!A:P,10,FALSE())</f>
        <v>R717, R744 и фреоны</v>
      </c>
      <c r="G27" s="133" t="str">
        <f>VLOOKUP(B27,ИСХОДНИК!A:P,9,FALSE())</f>
        <v xml:space="preserve"> -50…100</v>
      </c>
      <c r="H27" s="223" t="str">
        <f>VLOOKUP(B27,ИСХОДНИК!A:K,11,FALSE)</f>
        <v>Вход - резьба G 1 1/4"
Выход - резьба G 1 1/2"</v>
      </c>
      <c r="I27" s="132" t="str">
        <f>VLOOKUP(B27,ИСХОДНИК!A:P,15,FALSE())</f>
        <v>U6 PL40R</v>
      </c>
      <c r="J27" s="136">
        <f>VLOOKUP(B27,ИСХОДНИК!A:P,13,FALSE())</f>
        <v>600</v>
      </c>
      <c r="K27" s="136">
        <f>VLOOKUP(B27,ИСХОДНИК!A:P,14,FALSE())</f>
        <v>720</v>
      </c>
      <c r="L27" s="329" t="str">
        <f>IF(VLOOKUP(B27,ИСХОДНИК!A:R,18,FALSE())=1,ИСХОДНИК!$T$2,IF(VLOOKUP(B27,ИСХОДНИК!A:R,18,FALSE())=2,ИСХОДНИК!$T$4,IF(VLOOKUP(B27,ИСХОДНИК!A:R,18,FALSE())=3,ИСХОДНИК!$T$5)))</f>
        <v>○</v>
      </c>
    </row>
    <row r="28" spans="2:13" ht="29.25" customHeight="1">
      <c r="B28" s="129" t="s">
        <v>1058</v>
      </c>
      <c r="C28" s="160" t="str">
        <f>VLOOKUP(B28,ИСХОДНИК!A:P,5,FALSE())</f>
        <v>SFV-R 20</v>
      </c>
      <c r="D28" s="133">
        <f>VLOOKUP(B28,ИСХОДНИК!A:P,6,FALSE())</f>
        <v>29</v>
      </c>
      <c r="E28" s="162">
        <f>VLOOKUP(B28,ИСХОДНИК!A:P,7,FALSE())</f>
        <v>20</v>
      </c>
      <c r="F28" s="133" t="str">
        <f>VLOOKUP(B28,ИСХОДНИК!A:P,10,FALSE())</f>
        <v>R717, R744 и фреоны</v>
      </c>
      <c r="G28" s="133" t="str">
        <f>VLOOKUP(B28,ИСХОДНИК!A:P,9,FALSE())</f>
        <v xml:space="preserve"> -50…100</v>
      </c>
      <c r="H28" s="223" t="str">
        <f>VLOOKUP(B28,ИСХОДНИК!A:K,11,FALSE)</f>
        <v>Вход - резьба G 1 1/4"
Выход - резьба G 1 1/2"</v>
      </c>
      <c r="I28" s="132" t="str">
        <f>VLOOKUP(B28,ИСХОДНИК!A:P,15,FALSE())</f>
        <v>U6 PL40R</v>
      </c>
      <c r="J28" s="136">
        <f>VLOOKUP(B28,ИСХОДНИК!A:P,13,FALSE())</f>
        <v>600</v>
      </c>
      <c r="K28" s="136">
        <f>VLOOKUP(B28,ИСХОДНИК!A:P,14,FALSE())</f>
        <v>720</v>
      </c>
      <c r="L28" s="329" t="str">
        <f>IF(VLOOKUP(B28,ИСХОДНИК!A:R,18,FALSE())=1,ИСХОДНИК!$T$2,IF(VLOOKUP(B28,ИСХОДНИК!A:R,18,FALSE())=2,ИСХОДНИК!$T$4,IF(VLOOKUP(B28,ИСХОДНИК!A:R,18,FALSE())=3,ИСХОДНИК!$T$5)))</f>
        <v>○</v>
      </c>
    </row>
    <row r="29" spans="2:13" ht="29.25" customHeight="1">
      <c r="B29" s="129" t="s">
        <v>1059</v>
      </c>
      <c r="C29" s="160" t="str">
        <f>VLOOKUP(B29,ИСХОДНИК!A:P,5,FALSE())</f>
        <v>SFV-R 20</v>
      </c>
      <c r="D29" s="133">
        <f>VLOOKUP(B29,ИСХОДНИК!A:P,6,FALSE())</f>
        <v>30</v>
      </c>
      <c r="E29" s="162">
        <f>VLOOKUP(B29,ИСХОДНИК!A:P,7,FALSE())</f>
        <v>20</v>
      </c>
      <c r="F29" s="133" t="str">
        <f>VLOOKUP(B29,ИСХОДНИК!A:P,10,FALSE())</f>
        <v>R717, R744 и фреоны</v>
      </c>
      <c r="G29" s="133" t="str">
        <f>VLOOKUP(B29,ИСХОДНИК!A:P,9,FALSE())</f>
        <v xml:space="preserve"> -50…100</v>
      </c>
      <c r="H29" s="223" t="str">
        <f>VLOOKUP(B29,ИСХОДНИК!A:K,11,FALSE)</f>
        <v>Вход - резьба G 1 1/4"
Выход - резьба G 1 1/2"</v>
      </c>
      <c r="I29" s="132" t="str">
        <f>VLOOKUP(B29,ИСХОДНИК!A:P,15,FALSE())</f>
        <v>U6 PL40R</v>
      </c>
      <c r="J29" s="136">
        <f>VLOOKUP(B29,ИСХОДНИК!A:P,13,FALSE())</f>
        <v>600</v>
      </c>
      <c r="K29" s="136">
        <f>VLOOKUP(B29,ИСХОДНИК!A:P,14,FALSE())</f>
        <v>720</v>
      </c>
      <c r="L29" s="329" t="str">
        <f>IF(VLOOKUP(B29,ИСХОДНИК!A:R,18,FALSE())=1,ИСХОДНИК!$T$2,IF(VLOOKUP(B29,ИСХОДНИК!A:R,18,FALSE())=2,ИСХОДНИК!$T$4,IF(VLOOKUP(B29,ИСХОДНИК!A:R,18,FALSE())=3,ИСХОДНИК!$T$5)))</f>
        <v>○</v>
      </c>
    </row>
    <row r="30" spans="2:13" ht="29.25" customHeight="1">
      <c r="B30" s="129" t="s">
        <v>1097</v>
      </c>
      <c r="C30" s="160" t="str">
        <f>VLOOKUP(B30,ИСХОДНИК!A:P,5,FALSE())</f>
        <v>SFV-R 20</v>
      </c>
      <c r="D30" s="133">
        <f>VLOOKUP(B30,ИСХОДНИК!A:P,6,FALSE())</f>
        <v>31</v>
      </c>
      <c r="E30" s="162">
        <f>VLOOKUP(B30,ИСХОДНИК!A:P,7,FALSE())</f>
        <v>20</v>
      </c>
      <c r="F30" s="133" t="str">
        <f>VLOOKUP(B30,ИСХОДНИК!A:P,10,FALSE())</f>
        <v>R717, R744 и фреоны</v>
      </c>
      <c r="G30" s="133" t="str">
        <f>VLOOKUP(B30,ИСХОДНИК!A:P,9,FALSE())</f>
        <v xml:space="preserve"> -50…100</v>
      </c>
      <c r="H30" s="223" t="str">
        <f>VLOOKUP(B30,ИСХОДНИК!A:K,11,FALSE)</f>
        <v>Вход - резьба G 1 1/4"
Выход - резьба G 1 1/2"</v>
      </c>
      <c r="I30" s="132" t="str">
        <f>VLOOKUP(B30,ИСХОДНИК!A:P,15,FALSE())</f>
        <v>U6 PL40R</v>
      </c>
      <c r="J30" s="136">
        <f>VLOOKUP(B30,ИСХОДНИК!A:P,13,FALSE())</f>
        <v>600</v>
      </c>
      <c r="K30" s="136">
        <f>VLOOKUP(B30,ИСХОДНИК!A:P,14,FALSE())</f>
        <v>720</v>
      </c>
      <c r="L30" s="329" t="str">
        <f>IF(VLOOKUP(B30,ИСХОДНИК!A:R,18,FALSE())=1,ИСХОДНИК!$T$2,IF(VLOOKUP(B30,ИСХОДНИК!A:R,18,FALSE())=2,ИСХОДНИК!$T$4,IF(VLOOKUP(B30,ИСХОДНИК!A:R,18,FALSE())=3,ИСХОДНИК!$T$5)))</f>
        <v>○</v>
      </c>
    </row>
    <row r="31" spans="2:13" ht="29.25" customHeight="1">
      <c r="B31" s="129" t="s">
        <v>1060</v>
      </c>
      <c r="C31" s="160" t="str">
        <f>VLOOKUP(B31,ИСХОДНИК!A:P,5,FALSE())</f>
        <v>SFV-R 20</v>
      </c>
      <c r="D31" s="133">
        <f>VLOOKUP(B31,ИСХОДНИК!A:P,6,FALSE())</f>
        <v>32</v>
      </c>
      <c r="E31" s="162">
        <f>VLOOKUP(B31,ИСХОДНИК!A:P,7,FALSE())</f>
        <v>20</v>
      </c>
      <c r="F31" s="133" t="str">
        <f>VLOOKUP(B31,ИСХОДНИК!A:P,10,FALSE())</f>
        <v>R717, R744 и фреоны</v>
      </c>
      <c r="G31" s="133" t="str">
        <f>VLOOKUP(B31,ИСХОДНИК!A:P,9,FALSE())</f>
        <v xml:space="preserve"> -50…100</v>
      </c>
      <c r="H31" s="223" t="str">
        <f>VLOOKUP(B31,ИСХОДНИК!A:K,11,FALSE)</f>
        <v>Вход - резьба G 1 1/4"
Выход - резьба G 1 1/2"</v>
      </c>
      <c r="I31" s="132" t="str">
        <f>VLOOKUP(B31,ИСХОДНИК!A:P,15,FALSE())</f>
        <v>U6 PL40R</v>
      </c>
      <c r="J31" s="136">
        <f>VLOOKUP(B31,ИСХОДНИК!A:P,13,FALSE())</f>
        <v>600</v>
      </c>
      <c r="K31" s="136">
        <f>VLOOKUP(B31,ИСХОДНИК!A:P,14,FALSE())</f>
        <v>720</v>
      </c>
      <c r="L31" s="329" t="str">
        <f>IF(VLOOKUP(B31,ИСХОДНИК!A:R,18,FALSE())=1,ИСХОДНИК!$T$2,IF(VLOOKUP(B31,ИСХОДНИК!A:R,18,FALSE())=2,ИСХОДНИК!$T$4,IF(VLOOKUP(B31,ИСХОДНИК!A:R,18,FALSE())=3,ИСХОДНИК!$T$5)))</f>
        <v>○</v>
      </c>
    </row>
    <row r="32" spans="2:13" ht="29.25" customHeight="1">
      <c r="B32" s="129" t="s">
        <v>1061</v>
      </c>
      <c r="C32" s="160" t="str">
        <f>VLOOKUP(B32,ИСХОДНИК!A:P,5,FALSE())</f>
        <v>SFV-R 20</v>
      </c>
      <c r="D32" s="133">
        <f>VLOOKUP(B32,ИСХОДНИК!A:P,6,FALSE())</f>
        <v>33</v>
      </c>
      <c r="E32" s="162">
        <f>VLOOKUP(B32,ИСХОДНИК!A:P,7,FALSE())</f>
        <v>20</v>
      </c>
      <c r="F32" s="133" t="str">
        <f>VLOOKUP(B32,ИСХОДНИК!A:P,10,FALSE())</f>
        <v>R717, R744 и фреоны</v>
      </c>
      <c r="G32" s="133" t="str">
        <f>VLOOKUP(B32,ИСХОДНИК!A:P,9,FALSE())</f>
        <v xml:space="preserve"> -50…100</v>
      </c>
      <c r="H32" s="223" t="str">
        <f>VLOOKUP(B32,ИСХОДНИК!A:K,11,FALSE)</f>
        <v>Вход - резьба G 1 1/4"
Выход - резьба G 1 1/2"</v>
      </c>
      <c r="I32" s="132" t="str">
        <f>VLOOKUP(B32,ИСХОДНИК!A:P,15,FALSE())</f>
        <v>U6 PL40R</v>
      </c>
      <c r="J32" s="136">
        <f>VLOOKUP(B32,ИСХОДНИК!A:P,13,FALSE())</f>
        <v>600</v>
      </c>
      <c r="K32" s="136">
        <f>VLOOKUP(B32,ИСХОДНИК!A:P,14,FALSE())</f>
        <v>720</v>
      </c>
      <c r="L32" s="329" t="str">
        <f>IF(VLOOKUP(B32,ИСХОДНИК!A:R,18,FALSE())=1,ИСХОДНИК!$T$2,IF(VLOOKUP(B32,ИСХОДНИК!A:R,18,FALSE())=2,ИСХОДНИК!$T$4,IF(VLOOKUP(B32,ИСХОДНИК!A:R,18,FALSE())=3,ИСХОДНИК!$T$5)))</f>
        <v>○</v>
      </c>
    </row>
    <row r="33" spans="2:12" ht="29.25" customHeight="1">
      <c r="B33" s="129" t="s">
        <v>1062</v>
      </c>
      <c r="C33" s="160" t="str">
        <f>VLOOKUP(B33,ИСХОДНИК!A:P,5,FALSE())</f>
        <v>SFV-R 20</v>
      </c>
      <c r="D33" s="133">
        <f>VLOOKUP(B33,ИСХОДНИК!A:P,6,FALSE())</f>
        <v>34</v>
      </c>
      <c r="E33" s="162">
        <f>VLOOKUP(B33,ИСХОДНИК!A:P,7,FALSE())</f>
        <v>20</v>
      </c>
      <c r="F33" s="133" t="str">
        <f>VLOOKUP(B33,ИСХОДНИК!A:P,10,FALSE())</f>
        <v>R717, R744 и фреоны</v>
      </c>
      <c r="G33" s="133" t="str">
        <f>VLOOKUP(B33,ИСХОДНИК!A:P,9,FALSE())</f>
        <v xml:space="preserve"> -50…100</v>
      </c>
      <c r="H33" s="223" t="str">
        <f>VLOOKUP(B33,ИСХОДНИК!A:K,11,FALSE)</f>
        <v>Вход - резьба G 1 1/4"
Выход - резьба G 1 1/2"</v>
      </c>
      <c r="I33" s="132" t="str">
        <f>VLOOKUP(B33,ИСХОДНИК!A:P,15,FALSE())</f>
        <v>U6 PL40R</v>
      </c>
      <c r="J33" s="136">
        <f>VLOOKUP(B33,ИСХОДНИК!A:P,13,FALSE())</f>
        <v>600</v>
      </c>
      <c r="K33" s="136">
        <f>VLOOKUP(B33,ИСХОДНИК!A:P,14,FALSE())</f>
        <v>720</v>
      </c>
      <c r="L33" s="329" t="str">
        <f>IF(VLOOKUP(B33,ИСХОДНИК!A:R,18,FALSE())=1,ИСХОДНИК!$T$2,IF(VLOOKUP(B33,ИСХОДНИК!A:R,18,FALSE())=2,ИСХОДНИК!$T$4,IF(VLOOKUP(B33,ИСХОДНИК!A:R,18,FALSE())=3,ИСХОДНИК!$T$5)))</f>
        <v>○</v>
      </c>
    </row>
    <row r="34" spans="2:12" ht="29.25" customHeight="1">
      <c r="B34" s="129" t="s">
        <v>1063</v>
      </c>
      <c r="C34" s="160" t="str">
        <f>VLOOKUP(B34,ИСХОДНИК!A:P,5,FALSE())</f>
        <v>SFV-R 20</v>
      </c>
      <c r="D34" s="133">
        <f>VLOOKUP(B34,ИСХОДНИК!A:P,6,FALSE())</f>
        <v>35</v>
      </c>
      <c r="E34" s="162">
        <f>VLOOKUP(B34,ИСХОДНИК!A:P,7,FALSE())</f>
        <v>20</v>
      </c>
      <c r="F34" s="133" t="str">
        <f>VLOOKUP(B34,ИСХОДНИК!A:P,10,FALSE())</f>
        <v>R717, R744 и фреоны</v>
      </c>
      <c r="G34" s="133" t="str">
        <f>VLOOKUP(B34,ИСХОДНИК!A:P,9,FALSE())</f>
        <v xml:space="preserve"> -50…100</v>
      </c>
      <c r="H34" s="223" t="str">
        <f>VLOOKUP(B34,ИСХОДНИК!A:K,11,FALSE)</f>
        <v>Вход - резьба G 1 1/4"
Выход - резьба G 1 1/2"</v>
      </c>
      <c r="I34" s="132" t="str">
        <f>VLOOKUP(B34,ИСХОДНИК!A:P,15,FALSE())</f>
        <v>U6 PL40R</v>
      </c>
      <c r="J34" s="136">
        <f>VLOOKUP(B34,ИСХОДНИК!A:P,13,FALSE())</f>
        <v>600</v>
      </c>
      <c r="K34" s="136">
        <f>VLOOKUP(B34,ИСХОДНИК!A:P,14,FALSE())</f>
        <v>720</v>
      </c>
      <c r="L34" s="329" t="str">
        <f>IF(VLOOKUP(B34,ИСХОДНИК!A:R,18,FALSE())=1,ИСХОДНИК!$T$2,IF(VLOOKUP(B34,ИСХОДНИК!A:R,18,FALSE())=2,ИСХОДНИК!$T$4,IF(VLOOKUP(B34,ИСХОДНИК!A:R,18,FALSE())=3,ИСХОДНИК!$T$5)))</f>
        <v>○</v>
      </c>
    </row>
    <row r="35" spans="2:12" ht="29.25" customHeight="1">
      <c r="B35" s="129" t="s">
        <v>1064</v>
      </c>
      <c r="C35" s="160" t="str">
        <f>VLOOKUP(B35,ИСХОДНИК!A:P,5,FALSE())</f>
        <v>SFV-R 20</v>
      </c>
      <c r="D35" s="133">
        <f>VLOOKUP(B35,ИСХОДНИК!A:P,6,FALSE())</f>
        <v>36</v>
      </c>
      <c r="E35" s="162">
        <f>VLOOKUP(B35,ИСХОДНИК!A:P,7,FALSE())</f>
        <v>20</v>
      </c>
      <c r="F35" s="133" t="str">
        <f>VLOOKUP(B35,ИСХОДНИК!A:P,10,FALSE())</f>
        <v>R717, R744 и фреоны</v>
      </c>
      <c r="G35" s="133" t="str">
        <f>VLOOKUP(B35,ИСХОДНИК!A:P,9,FALSE())</f>
        <v xml:space="preserve"> -50…100</v>
      </c>
      <c r="H35" s="223" t="str">
        <f>VLOOKUP(B35,ИСХОДНИК!A:K,11,FALSE)</f>
        <v>Вход - резьба G 1 1/4"
Выход - резьба G 1 1/2"</v>
      </c>
      <c r="I35" s="132" t="str">
        <f>VLOOKUP(B35,ИСХОДНИК!A:P,15,FALSE())</f>
        <v>U6 PL40R</v>
      </c>
      <c r="J35" s="136">
        <f>VLOOKUP(B35,ИСХОДНИК!A:P,13,FALSE())</f>
        <v>600</v>
      </c>
      <c r="K35" s="136">
        <f>VLOOKUP(B35,ИСХОДНИК!A:P,14,FALSE())</f>
        <v>720</v>
      </c>
      <c r="L35" s="329" t="str">
        <f>IF(VLOOKUP(B35,ИСХОДНИК!A:R,18,FALSE())=1,ИСХОДНИК!$T$2,IF(VLOOKUP(B35,ИСХОДНИК!A:R,18,FALSE())=2,ИСХОДНИК!$T$4,IF(VLOOKUP(B35,ИСХОДНИК!A:R,18,FALSE())=3,ИСХОДНИК!$T$5)))</f>
        <v>○</v>
      </c>
    </row>
    <row r="36" spans="2:12" ht="29.25" customHeight="1">
      <c r="B36" s="129" t="s">
        <v>1065</v>
      </c>
      <c r="C36" s="160" t="str">
        <f>VLOOKUP(B36,ИСХОДНИК!A:P,5,FALSE())</f>
        <v>SFV-R 20</v>
      </c>
      <c r="D36" s="133">
        <f>VLOOKUP(B36,ИСХОДНИК!A:P,6,FALSE())</f>
        <v>37</v>
      </c>
      <c r="E36" s="162">
        <f>VLOOKUP(B36,ИСХОДНИК!A:P,7,FALSE())</f>
        <v>20</v>
      </c>
      <c r="F36" s="133" t="str">
        <f>VLOOKUP(B36,ИСХОДНИК!A:P,10,FALSE())</f>
        <v>R717, R744 и фреоны</v>
      </c>
      <c r="G36" s="133" t="str">
        <f>VLOOKUP(B36,ИСХОДНИК!A:P,9,FALSE())</f>
        <v xml:space="preserve"> -50…100</v>
      </c>
      <c r="H36" s="223" t="str">
        <f>VLOOKUP(B36,ИСХОДНИК!A:K,11,FALSE)</f>
        <v>Вход - резьба G 1 1/4"
Выход - резьба G 1 1/2"</v>
      </c>
      <c r="I36" s="132" t="str">
        <f>VLOOKUP(B36,ИСХОДНИК!A:P,15,FALSE())</f>
        <v>U6 PL40R</v>
      </c>
      <c r="J36" s="136">
        <f>VLOOKUP(B36,ИСХОДНИК!A:P,13,FALSE())</f>
        <v>600</v>
      </c>
      <c r="K36" s="136">
        <f>VLOOKUP(B36,ИСХОДНИК!A:P,14,FALSE())</f>
        <v>720</v>
      </c>
      <c r="L36" s="329" t="str">
        <f>IF(VLOOKUP(B36,ИСХОДНИК!A:R,18,FALSE())=1,ИСХОДНИК!$T$2,IF(VLOOKUP(B36,ИСХОДНИК!A:R,18,FALSE())=2,ИСХОДНИК!$T$4,IF(VLOOKUP(B36,ИСХОДНИК!A:R,18,FALSE())=3,ИСХОДНИК!$T$5)))</f>
        <v>○</v>
      </c>
    </row>
    <row r="37" spans="2:12" ht="29.25" customHeight="1">
      <c r="B37" s="129" t="s">
        <v>1066</v>
      </c>
      <c r="C37" s="160" t="str">
        <f>VLOOKUP(B37,ИСХОДНИК!A:P,5,FALSE())</f>
        <v>SFV-R 20</v>
      </c>
      <c r="D37" s="133">
        <f>VLOOKUP(B37,ИСХОДНИК!A:P,6,FALSE())</f>
        <v>38</v>
      </c>
      <c r="E37" s="162">
        <f>VLOOKUP(B37,ИСХОДНИК!A:P,7,FALSE())</f>
        <v>20</v>
      </c>
      <c r="F37" s="133" t="str">
        <f>VLOOKUP(B37,ИСХОДНИК!A:P,10,FALSE())</f>
        <v>R717, R744 и фреоны</v>
      </c>
      <c r="G37" s="133" t="str">
        <f>VLOOKUP(B37,ИСХОДНИК!A:P,9,FALSE())</f>
        <v xml:space="preserve"> -50…100</v>
      </c>
      <c r="H37" s="223" t="str">
        <f>VLOOKUP(B37,ИСХОДНИК!A:K,11,FALSE)</f>
        <v>Вход - резьба G 1 1/4"
Выход - резьба G 1 1/2"</v>
      </c>
      <c r="I37" s="132" t="str">
        <f>VLOOKUP(B37,ИСХОДНИК!A:P,15,FALSE())</f>
        <v>U6 PL40R</v>
      </c>
      <c r="J37" s="136">
        <f>VLOOKUP(B37,ИСХОДНИК!A:P,13,FALSE())</f>
        <v>600</v>
      </c>
      <c r="K37" s="136">
        <f>VLOOKUP(B37,ИСХОДНИК!A:P,14,FALSE())</f>
        <v>720</v>
      </c>
      <c r="L37" s="329" t="str">
        <f>IF(VLOOKUP(B37,ИСХОДНИК!A:R,18,FALSE())=1,ИСХОДНИК!$T$2,IF(VLOOKUP(B37,ИСХОДНИК!A:R,18,FALSE())=2,ИСХОДНИК!$T$4,IF(VLOOKUP(B37,ИСХОДНИК!A:R,18,FALSE())=3,ИСХОДНИК!$T$5)))</f>
        <v>○</v>
      </c>
    </row>
    <row r="38" spans="2:12" ht="29.25" customHeight="1">
      <c r="B38" s="129" t="s">
        <v>1067</v>
      </c>
      <c r="C38" s="160" t="str">
        <f>VLOOKUP(B38,ИСХОДНИК!A:P,5,FALSE())</f>
        <v>SFV-R 20</v>
      </c>
      <c r="D38" s="133">
        <f>VLOOKUP(B38,ИСХОДНИК!A:P,6,FALSE())</f>
        <v>39</v>
      </c>
      <c r="E38" s="162">
        <f>VLOOKUP(B38,ИСХОДНИК!A:P,7,FALSE())</f>
        <v>20</v>
      </c>
      <c r="F38" s="133" t="str">
        <f>VLOOKUP(B38,ИСХОДНИК!A:P,10,FALSE())</f>
        <v>R717, R744 и фреоны</v>
      </c>
      <c r="G38" s="133" t="str">
        <f>VLOOKUP(B38,ИСХОДНИК!A:P,9,FALSE())</f>
        <v xml:space="preserve"> -50…100</v>
      </c>
      <c r="H38" s="223" t="str">
        <f>VLOOKUP(B38,ИСХОДНИК!A:K,11,FALSE)</f>
        <v>Вход - резьба G 1 1/4"
Выход - резьба G 1 1/2"</v>
      </c>
      <c r="I38" s="132" t="str">
        <f>VLOOKUP(B38,ИСХОДНИК!A:P,15,FALSE())</f>
        <v>U6 PL40R</v>
      </c>
      <c r="J38" s="136">
        <f>VLOOKUP(B38,ИСХОДНИК!A:P,13,FALSE())</f>
        <v>600</v>
      </c>
      <c r="K38" s="136">
        <f>VLOOKUP(B38,ИСХОДНИК!A:P,14,FALSE())</f>
        <v>720</v>
      </c>
      <c r="L38" s="329" t="str">
        <f>IF(VLOOKUP(B38,ИСХОДНИК!A:R,18,FALSE())=1,ИСХОДНИК!$T$2,IF(VLOOKUP(B38,ИСХОДНИК!A:R,18,FALSE())=2,ИСХОДНИК!$T$4,IF(VLOOKUP(B38,ИСХОДНИК!A:R,18,FALSE())=3,ИСХОДНИК!$T$5)))</f>
        <v>○</v>
      </c>
    </row>
    <row r="39" spans="2:12" ht="29.25" customHeight="1">
      <c r="B39" s="129" t="s">
        <v>1068</v>
      </c>
      <c r="C39" s="160" t="str">
        <f>VLOOKUP(B39,ИСХОДНИК!A:P,5,FALSE())</f>
        <v>SFV-R 20</v>
      </c>
      <c r="D39" s="133">
        <f>VLOOKUP(B39,ИСХОДНИК!A:P,6,FALSE())</f>
        <v>40</v>
      </c>
      <c r="E39" s="162">
        <f>VLOOKUP(B39,ИСХОДНИК!A:P,7,FALSE())</f>
        <v>20</v>
      </c>
      <c r="F39" s="133" t="str">
        <f>VLOOKUP(B39,ИСХОДНИК!A:P,10,FALSE())</f>
        <v>R717, R744 и фреоны</v>
      </c>
      <c r="G39" s="133" t="str">
        <f>VLOOKUP(B39,ИСХОДНИК!A:P,9,FALSE())</f>
        <v xml:space="preserve"> -50…100</v>
      </c>
      <c r="H39" s="223" t="str">
        <f>VLOOKUP(B39,ИСХОДНИК!A:K,11,FALSE)</f>
        <v>Вход - резьба G 1 1/4"
Выход - резьба G 1 1/2"</v>
      </c>
      <c r="I39" s="132" t="str">
        <f>VLOOKUP(B39,ИСХОДНИК!A:P,15,FALSE())</f>
        <v>U6 PL40R</v>
      </c>
      <c r="J39" s="136">
        <f>VLOOKUP(B39,ИСХОДНИК!A:P,13,FALSE())</f>
        <v>600</v>
      </c>
      <c r="K39" s="136">
        <f>VLOOKUP(B39,ИСХОДНИК!A:P,14,FALSE())</f>
        <v>720</v>
      </c>
      <c r="L39" s="329" t="str">
        <f>IF(VLOOKUP(B39,ИСХОДНИК!A:R,18,FALSE())=1,ИСХОДНИК!$T$2,IF(VLOOKUP(B39,ИСХОДНИК!A:R,18,FALSE())=2,ИСХОДНИК!$T$4,IF(VLOOKUP(B39,ИСХОДНИК!A:R,18,FALSE())=3,ИСХОДНИК!$T$5)))</f>
        <v>○</v>
      </c>
    </row>
    <row r="40" spans="2:12" ht="29.25" customHeight="1">
      <c r="B40" s="129" t="s">
        <v>1069</v>
      </c>
      <c r="C40" s="160" t="str">
        <f>VLOOKUP(B40,ИСХОДНИК!A:P,5,FALSE())</f>
        <v>SFV-R 25</v>
      </c>
      <c r="D40" s="133">
        <f>VLOOKUP(B40,ИСХОДНИК!A:P,6,FALSE())</f>
        <v>12</v>
      </c>
      <c r="E40" s="162">
        <f>VLOOKUP(B40,ИСХОДНИК!A:P,7,FALSE())</f>
        <v>25</v>
      </c>
      <c r="F40" s="133" t="str">
        <f>VLOOKUP(B40,ИСХОДНИК!A:P,10,FALSE())</f>
        <v>R717, R744 и фреоны</v>
      </c>
      <c r="G40" s="133" t="str">
        <f>VLOOKUP(B40,ИСХОДНИК!A:P,9,FALSE())</f>
        <v xml:space="preserve"> -50…100</v>
      </c>
      <c r="H40" s="223" t="str">
        <f>VLOOKUP(B40,ИСХОДНИК!A:K,11,FALSE)</f>
        <v>Вход - резьба G 1 1/4"
Выход - резьба G 1 1/2"</v>
      </c>
      <c r="I40" s="132" t="str">
        <f>VLOOKUP(B40,ИСХОДНИК!A:P,15,FALSE())</f>
        <v>U6 PL40R</v>
      </c>
      <c r="J40" s="136">
        <f>VLOOKUP(B40,ИСХОДНИК!A:P,13,FALSE())</f>
        <v>660</v>
      </c>
      <c r="K40" s="136">
        <f>VLOOKUP(B40,ИСХОДНИК!A:P,14,FALSE())</f>
        <v>792</v>
      </c>
      <c r="L40" s="329" t="str">
        <f>IF(VLOOKUP(B40,ИСХОДНИК!A:R,18,FALSE())=1,ИСХОДНИК!$T$2,IF(VLOOKUP(B40,ИСХОДНИК!A:R,18,FALSE())=2,ИСХОДНИК!$T$4,IF(VLOOKUP(B40,ИСХОДНИК!A:R,18,FALSE())=3,ИСХОДНИК!$T$5)))</f>
        <v>○</v>
      </c>
    </row>
    <row r="41" spans="2:12" ht="29.25" customHeight="1">
      <c r="B41" s="129" t="s">
        <v>1070</v>
      </c>
      <c r="C41" s="160" t="str">
        <f>VLOOKUP(B41,ИСХОДНИК!A:P,5,FALSE())</f>
        <v>SFV-R 25</v>
      </c>
      <c r="D41" s="133">
        <f>VLOOKUP(B41,ИСХОДНИК!A:P,6,FALSE())</f>
        <v>13</v>
      </c>
      <c r="E41" s="162">
        <f>VLOOKUP(B41,ИСХОДНИК!A:P,7,FALSE())</f>
        <v>25</v>
      </c>
      <c r="F41" s="133" t="str">
        <f>VLOOKUP(B41,ИСХОДНИК!A:P,10,FALSE())</f>
        <v>R717, R744 и фреоны</v>
      </c>
      <c r="G41" s="133" t="str">
        <f>VLOOKUP(B41,ИСХОДНИК!A:P,9,FALSE())</f>
        <v xml:space="preserve"> -50…100</v>
      </c>
      <c r="H41" s="223" t="str">
        <f>VLOOKUP(B41,ИСХОДНИК!A:K,11,FALSE)</f>
        <v>Вход - резьба G 1 1/4"
Выход - резьба G 1 1/2"</v>
      </c>
      <c r="I41" s="132" t="str">
        <f>VLOOKUP(B41,ИСХОДНИК!A:P,15,FALSE())</f>
        <v>U6 PL40R</v>
      </c>
      <c r="J41" s="136">
        <f>VLOOKUP(B41,ИСХОДНИК!A:P,13,FALSE())</f>
        <v>660</v>
      </c>
      <c r="K41" s="136">
        <f>VLOOKUP(B41,ИСХОДНИК!A:P,14,FALSE())</f>
        <v>792</v>
      </c>
      <c r="L41" s="329" t="str">
        <f>IF(VLOOKUP(B41,ИСХОДНИК!A:R,18,FALSE())=1,ИСХОДНИК!$T$2,IF(VLOOKUP(B41,ИСХОДНИК!A:R,18,FALSE())=2,ИСХОДНИК!$T$4,IF(VLOOKUP(B41,ИСХОДНИК!A:R,18,FALSE())=3,ИСХОДНИК!$T$5)))</f>
        <v>○</v>
      </c>
    </row>
    <row r="42" spans="2:12" ht="29.25" customHeight="1">
      <c r="B42" s="129" t="s">
        <v>1071</v>
      </c>
      <c r="C42" s="160" t="str">
        <f>VLOOKUP(B42,ИСХОДНИК!A:P,5,FALSE())</f>
        <v>SFV-R 25</v>
      </c>
      <c r="D42" s="133">
        <f>VLOOKUP(B42,ИСХОДНИК!A:P,6,FALSE())</f>
        <v>14</v>
      </c>
      <c r="E42" s="162">
        <f>VLOOKUP(B42,ИСХОДНИК!A:P,7,FALSE())</f>
        <v>25</v>
      </c>
      <c r="F42" s="133" t="str">
        <f>VLOOKUP(B42,ИСХОДНИК!A:P,10,FALSE())</f>
        <v>R717, R744 и фреоны</v>
      </c>
      <c r="G42" s="133" t="str">
        <f>VLOOKUP(B42,ИСХОДНИК!A:P,9,FALSE())</f>
        <v xml:space="preserve"> -50…100</v>
      </c>
      <c r="H42" s="223" t="str">
        <f>VLOOKUP(B42,ИСХОДНИК!A:K,11,FALSE)</f>
        <v>Вход - резьба G 1 1/4"
Выход - резьба G 1 1/2"</v>
      </c>
      <c r="I42" s="132" t="str">
        <f>VLOOKUP(B42,ИСХОДНИК!A:P,15,FALSE())</f>
        <v>U6 PL40R</v>
      </c>
      <c r="J42" s="136">
        <f>VLOOKUP(B42,ИСХОДНИК!A:P,13,FALSE())</f>
        <v>660</v>
      </c>
      <c r="K42" s="136">
        <f>VLOOKUP(B42,ИСХОДНИК!A:P,14,FALSE())</f>
        <v>792</v>
      </c>
      <c r="L42" s="329" t="str">
        <f>IF(VLOOKUP(B42,ИСХОДНИК!A:R,18,FALSE())=1,ИСХОДНИК!$T$2,IF(VLOOKUP(B42,ИСХОДНИК!A:R,18,FALSE())=2,ИСХОДНИК!$T$4,IF(VLOOKUP(B42,ИСХОДНИК!A:R,18,FALSE())=3,ИСХОДНИК!$T$5)))</f>
        <v>○</v>
      </c>
    </row>
    <row r="43" spans="2:12" ht="29.25" customHeight="1">
      <c r="B43" s="129" t="s">
        <v>1072</v>
      </c>
      <c r="C43" s="160" t="str">
        <f>VLOOKUP(B43,ИСХОДНИК!A:P,5,FALSE())</f>
        <v>SFV-R 25</v>
      </c>
      <c r="D43" s="133">
        <f>VLOOKUP(B43,ИСХОДНИК!A:P,6,FALSE())</f>
        <v>15</v>
      </c>
      <c r="E43" s="162">
        <f>VLOOKUP(B43,ИСХОДНИК!A:P,7,FALSE())</f>
        <v>25</v>
      </c>
      <c r="F43" s="133" t="str">
        <f>VLOOKUP(B43,ИСХОДНИК!A:P,10,FALSE())</f>
        <v>R717, R744 и фреоны</v>
      </c>
      <c r="G43" s="133" t="str">
        <f>VLOOKUP(B43,ИСХОДНИК!A:P,9,FALSE())</f>
        <v xml:space="preserve"> -50…100</v>
      </c>
      <c r="H43" s="223" t="str">
        <f>VLOOKUP(B43,ИСХОДНИК!A:K,11,FALSE)</f>
        <v>Вход - резьба G 1 1/4"
Выход - резьба G 1 1/2"</v>
      </c>
      <c r="I43" s="132" t="str">
        <f>VLOOKUP(B43,ИСХОДНИК!A:P,15,FALSE())</f>
        <v>U6 PL40R</v>
      </c>
      <c r="J43" s="136">
        <f>VLOOKUP(B43,ИСХОДНИК!A:P,13,FALSE())</f>
        <v>660</v>
      </c>
      <c r="K43" s="136">
        <f>VLOOKUP(B43,ИСХОДНИК!A:P,14,FALSE())</f>
        <v>792</v>
      </c>
      <c r="L43" s="329" t="str">
        <f>IF(VLOOKUP(B43,ИСХОДНИК!A:R,18,FALSE())=1,ИСХОДНИК!$T$2,IF(VLOOKUP(B43,ИСХОДНИК!A:R,18,FALSE())=2,ИСХОДНИК!$T$4,IF(VLOOKUP(B43,ИСХОДНИК!A:R,18,FALSE())=3,ИСХОДНИК!$T$5)))</f>
        <v>○</v>
      </c>
    </row>
    <row r="44" spans="2:12" ht="29.25" customHeight="1">
      <c r="B44" s="129" t="s">
        <v>1073</v>
      </c>
      <c r="C44" s="160" t="str">
        <f>VLOOKUP(B44,ИСХОДНИК!A:P,5,FALSE())</f>
        <v>SFV-R 25</v>
      </c>
      <c r="D44" s="133">
        <f>VLOOKUP(B44,ИСХОДНИК!A:P,6,FALSE())</f>
        <v>16</v>
      </c>
      <c r="E44" s="162">
        <f>VLOOKUP(B44,ИСХОДНИК!A:P,7,FALSE())</f>
        <v>25</v>
      </c>
      <c r="F44" s="133" t="str">
        <f>VLOOKUP(B44,ИСХОДНИК!A:P,10,FALSE())</f>
        <v>R717, R744 и фреоны</v>
      </c>
      <c r="G44" s="133" t="str">
        <f>VLOOKUP(B44,ИСХОДНИК!A:P,9,FALSE())</f>
        <v xml:space="preserve"> -50…100</v>
      </c>
      <c r="H44" s="223" t="str">
        <f>VLOOKUP(B44,ИСХОДНИК!A:K,11,FALSE)</f>
        <v>Вход - резьба G 1 1/4"
Выход - резьба G 1 1/2"</v>
      </c>
      <c r="I44" s="132" t="str">
        <f>VLOOKUP(B44,ИСХОДНИК!A:P,15,FALSE())</f>
        <v>U6 PL40R</v>
      </c>
      <c r="J44" s="136">
        <f>VLOOKUP(B44,ИСХОДНИК!A:P,13,FALSE())</f>
        <v>660</v>
      </c>
      <c r="K44" s="136">
        <f>VLOOKUP(B44,ИСХОДНИК!A:P,14,FALSE())</f>
        <v>792</v>
      </c>
      <c r="L44" s="163" t="str">
        <f>IF(VLOOKUP(B44,ИСХОДНИК!A:R,18,FALSE())=1,ИСХОДНИК!$T$2,IF(VLOOKUP(B44,ИСХОДНИК!A:R,18,FALSE())=2,ИСХОДНИК!$T$4,IF(VLOOKUP(B44,ИСХОДНИК!A:R,18,FALSE())=3,ИСХОДНИК!$T$5)))</f>
        <v>◑</v>
      </c>
    </row>
    <row r="45" spans="2:12" ht="29.25" customHeight="1">
      <c r="B45" s="129" t="s">
        <v>1074</v>
      </c>
      <c r="C45" s="160" t="str">
        <f>VLOOKUP(B45,ИСХОДНИК!A:P,5,FALSE())</f>
        <v>SFV-R 25</v>
      </c>
      <c r="D45" s="133">
        <f>VLOOKUP(B45,ИСХОДНИК!A:P,6,FALSE())</f>
        <v>17</v>
      </c>
      <c r="E45" s="162">
        <f>VLOOKUP(B45,ИСХОДНИК!A:P,7,FALSE())</f>
        <v>25</v>
      </c>
      <c r="F45" s="133" t="str">
        <f>VLOOKUP(B45,ИСХОДНИК!A:P,10,FALSE())</f>
        <v>R717, R744 и фреоны</v>
      </c>
      <c r="G45" s="133" t="str">
        <f>VLOOKUP(B45,ИСХОДНИК!A:P,9,FALSE())</f>
        <v xml:space="preserve"> -50…100</v>
      </c>
      <c r="H45" s="223" t="str">
        <f>VLOOKUP(B45,ИСХОДНИК!A:K,11,FALSE)</f>
        <v>Вход - резьба G 1 1/4"
Выход - резьба G 1 1/2"</v>
      </c>
      <c r="I45" s="132" t="str">
        <f>VLOOKUP(B45,ИСХОДНИК!A:P,15,FALSE())</f>
        <v>U6 PL40R</v>
      </c>
      <c r="J45" s="136">
        <f>VLOOKUP(B45,ИСХОДНИК!A:P,13,FALSE())</f>
        <v>660</v>
      </c>
      <c r="K45" s="136">
        <f>VLOOKUP(B45,ИСХОДНИК!A:P,14,FALSE())</f>
        <v>792</v>
      </c>
      <c r="L45" s="329" t="str">
        <f>IF(VLOOKUP(B45,ИСХОДНИК!A:R,18,FALSE())=1,ИСХОДНИК!$T$2,IF(VLOOKUP(B45,ИСХОДНИК!A:R,18,FALSE())=2,ИСХОДНИК!$T$4,IF(VLOOKUP(B45,ИСХОДНИК!A:R,18,FALSE())=3,ИСХОДНИК!$T$5)))</f>
        <v>○</v>
      </c>
    </row>
    <row r="46" spans="2:12" ht="29.25" customHeight="1">
      <c r="B46" s="129" t="s">
        <v>1075</v>
      </c>
      <c r="C46" s="160" t="str">
        <f>VLOOKUP(B46,ИСХОДНИК!A:P,5,FALSE())</f>
        <v>SFV-R 25</v>
      </c>
      <c r="D46" s="133">
        <f>VLOOKUP(B46,ИСХОДНИК!A:P,6,FALSE())</f>
        <v>18</v>
      </c>
      <c r="E46" s="162">
        <f>VLOOKUP(B46,ИСХОДНИК!A:P,7,FALSE())</f>
        <v>25</v>
      </c>
      <c r="F46" s="133" t="str">
        <f>VLOOKUP(B46,ИСХОДНИК!A:P,10,FALSE())</f>
        <v>R717, R744 и фреоны</v>
      </c>
      <c r="G46" s="133" t="str">
        <f>VLOOKUP(B46,ИСХОДНИК!A:P,9,FALSE())</f>
        <v xml:space="preserve"> -50…100</v>
      </c>
      <c r="H46" s="223" t="str">
        <f>VLOOKUP(B46,ИСХОДНИК!A:K,11,FALSE)</f>
        <v>Вход - резьба G 1 1/4"
Выход - резьба G 1 1/2"</v>
      </c>
      <c r="I46" s="132" t="str">
        <f>VLOOKUP(B46,ИСХОДНИК!A:P,15,FALSE())</f>
        <v>U6 PL40R</v>
      </c>
      <c r="J46" s="136">
        <f>VLOOKUP(B46,ИСХОДНИК!A:P,13,FALSE())</f>
        <v>660</v>
      </c>
      <c r="K46" s="136">
        <f>VLOOKUP(B46,ИСХОДНИК!A:P,14,FALSE())</f>
        <v>792</v>
      </c>
      <c r="L46" s="335" t="str">
        <f>IF(VLOOKUP(B46,ИСХОДНИК!A:R,18,FALSE())=1,ИСХОДНИК!$T$2,IF(VLOOKUP(B46,ИСХОДНИК!A:R,18,FALSE())=2,ИСХОДНИК!$T$4,IF(VLOOKUP(B46,ИСХОДНИК!A:R,18,FALSE())=3,ИСХОДНИК!$T$5)))</f>
        <v>◑</v>
      </c>
    </row>
    <row r="47" spans="2:12" ht="29.25" customHeight="1">
      <c r="B47" s="129" t="s">
        <v>1076</v>
      </c>
      <c r="C47" s="160" t="str">
        <f>VLOOKUP(B47,ИСХОДНИК!A:P,5,FALSE())</f>
        <v>SFV-R 25</v>
      </c>
      <c r="D47" s="133">
        <f>VLOOKUP(B47,ИСХОДНИК!A:P,6,FALSE())</f>
        <v>19</v>
      </c>
      <c r="E47" s="162">
        <f>VLOOKUP(B47,ИСХОДНИК!A:P,7,FALSE())</f>
        <v>25</v>
      </c>
      <c r="F47" s="133" t="str">
        <f>VLOOKUP(B47,ИСХОДНИК!A:P,10,FALSE())</f>
        <v>R717, R744 и фреоны</v>
      </c>
      <c r="G47" s="133" t="str">
        <f>VLOOKUP(B47,ИСХОДНИК!A:P,9,FALSE())</f>
        <v xml:space="preserve"> -50…100</v>
      </c>
      <c r="H47" s="223" t="str">
        <f>VLOOKUP(B47,ИСХОДНИК!A:K,11,FALSE)</f>
        <v>Вход - резьба G 1 1/4"
Выход - резьба G 1 1/2"</v>
      </c>
      <c r="I47" s="132" t="str">
        <f>VLOOKUP(B47,ИСХОДНИК!A:P,15,FALSE())</f>
        <v>U6 PL40R</v>
      </c>
      <c r="J47" s="136">
        <f>VLOOKUP(B47,ИСХОДНИК!A:P,13,FALSE())</f>
        <v>660</v>
      </c>
      <c r="K47" s="136">
        <f>VLOOKUP(B47,ИСХОДНИК!A:P,14,FALSE())</f>
        <v>792</v>
      </c>
      <c r="L47" s="329" t="str">
        <f>IF(VLOOKUP(B47,ИСХОДНИК!A:R,18,FALSE())=1,ИСХОДНИК!$T$2,IF(VLOOKUP(B47,ИСХОДНИК!A:R,18,FALSE())=2,ИСХОДНИК!$T$4,IF(VLOOKUP(B47,ИСХОДНИК!A:R,18,FALSE())=3,ИСХОДНИК!$T$5)))</f>
        <v>○</v>
      </c>
    </row>
    <row r="48" spans="2:12" ht="29.25" customHeight="1">
      <c r="B48" s="129" t="s">
        <v>1077</v>
      </c>
      <c r="C48" s="160" t="str">
        <f>VLOOKUP(B48,ИСХОДНИК!A:P,5,FALSE())</f>
        <v>SFV-R 25</v>
      </c>
      <c r="D48" s="133">
        <f>VLOOKUP(B48,ИСХОДНИК!A:P,6,FALSE())</f>
        <v>20</v>
      </c>
      <c r="E48" s="162">
        <f>VLOOKUP(B48,ИСХОДНИК!A:P,7,FALSE())</f>
        <v>25</v>
      </c>
      <c r="F48" s="133" t="str">
        <f>VLOOKUP(B48,ИСХОДНИК!A:P,10,FALSE())</f>
        <v>R717, R744 и фреоны</v>
      </c>
      <c r="G48" s="133" t="str">
        <f>VLOOKUP(B48,ИСХОДНИК!A:P,9,FALSE())</f>
        <v xml:space="preserve"> -50…100</v>
      </c>
      <c r="H48" s="223" t="str">
        <f>VLOOKUP(B48,ИСХОДНИК!A:K,11,FALSE)</f>
        <v>Вход - резьба G 1 1/4"
Выход - резьба G 1 1/2"</v>
      </c>
      <c r="I48" s="132" t="str">
        <f>VLOOKUP(B48,ИСХОДНИК!A:P,15,FALSE())</f>
        <v>U6 PL40R</v>
      </c>
      <c r="J48" s="136">
        <f>VLOOKUP(B48,ИСХОДНИК!A:P,13,FALSE())</f>
        <v>660</v>
      </c>
      <c r="K48" s="136">
        <f>VLOOKUP(B48,ИСХОДНИК!A:P,14,FALSE())</f>
        <v>792</v>
      </c>
      <c r="L48" s="329" t="str">
        <f>IF(VLOOKUP(B48,ИСХОДНИК!A:R,18,FALSE())=1,ИСХОДНИК!$T$2,IF(VLOOKUP(B48,ИСХОДНИК!A:R,18,FALSE())=2,ИСХОДНИК!$T$4,IF(VLOOKUP(B48,ИСХОДНИК!A:R,18,FALSE())=3,ИСХОДНИК!$T$5)))</f>
        <v>○</v>
      </c>
    </row>
    <row r="49" spans="2:12" ht="29.25" customHeight="1">
      <c r="B49" s="129" t="s">
        <v>1078</v>
      </c>
      <c r="C49" s="160" t="str">
        <f>VLOOKUP(B49,ИСХОДНИК!A:P,5,FALSE())</f>
        <v>SFV-R 25</v>
      </c>
      <c r="D49" s="133">
        <f>VLOOKUP(B49,ИСХОДНИК!A:P,6,FALSE())</f>
        <v>21</v>
      </c>
      <c r="E49" s="162">
        <f>VLOOKUP(B49,ИСХОДНИК!A:P,7,FALSE())</f>
        <v>25</v>
      </c>
      <c r="F49" s="133" t="str">
        <f>VLOOKUP(B49,ИСХОДНИК!A:P,10,FALSE())</f>
        <v>R717, R744 и фреоны</v>
      </c>
      <c r="G49" s="133" t="str">
        <f>VLOOKUP(B49,ИСХОДНИК!A:P,9,FALSE())</f>
        <v xml:space="preserve"> -50…100</v>
      </c>
      <c r="H49" s="223" t="str">
        <f>VLOOKUP(B49,ИСХОДНИК!A:K,11,FALSE)</f>
        <v>Вход - резьба G 1 1/4"
Выход - резьба G 1 1/2"</v>
      </c>
      <c r="I49" s="132" t="str">
        <f>VLOOKUP(B49,ИСХОДНИК!A:P,15,FALSE())</f>
        <v>U6 PL40R</v>
      </c>
      <c r="J49" s="136">
        <f>VLOOKUP(B49,ИСХОДНИК!A:P,13,FALSE())</f>
        <v>660</v>
      </c>
      <c r="K49" s="136">
        <f>VLOOKUP(B49,ИСХОДНИК!A:P,14,FALSE())</f>
        <v>792</v>
      </c>
      <c r="L49" s="329" t="str">
        <f>IF(VLOOKUP(B49,ИСХОДНИК!A:R,18,FALSE())=1,ИСХОДНИК!$T$2,IF(VLOOKUP(B49,ИСХОДНИК!A:R,18,FALSE())=2,ИСХОДНИК!$T$4,IF(VLOOKUP(B49,ИСХОДНИК!A:R,18,FALSE())=3,ИСХОДНИК!$T$5)))</f>
        <v>○</v>
      </c>
    </row>
    <row r="50" spans="2:12" ht="29.25" customHeight="1">
      <c r="B50" s="129" t="s">
        <v>1079</v>
      </c>
      <c r="C50" s="160" t="str">
        <f>VLOOKUP(B50,ИСХОДНИК!A:P,5,FALSE())</f>
        <v>SFV-R 25</v>
      </c>
      <c r="D50" s="133">
        <f>VLOOKUP(B50,ИСХОДНИК!A:P,6,FALSE())</f>
        <v>22</v>
      </c>
      <c r="E50" s="162">
        <f>VLOOKUP(B50,ИСХОДНИК!A:P,7,FALSE())</f>
        <v>25</v>
      </c>
      <c r="F50" s="133" t="str">
        <f>VLOOKUP(B50,ИСХОДНИК!A:P,10,FALSE())</f>
        <v>R717, R744 и фреоны</v>
      </c>
      <c r="G50" s="133" t="str">
        <f>VLOOKUP(B50,ИСХОДНИК!A:P,9,FALSE())</f>
        <v xml:space="preserve"> -50…100</v>
      </c>
      <c r="H50" s="223" t="str">
        <f>VLOOKUP(B50,ИСХОДНИК!A:K,11,FALSE)</f>
        <v>Вход - резьба G 1 1/4"
Выход - резьба G 1 1/2"</v>
      </c>
      <c r="I50" s="132" t="str">
        <f>VLOOKUP(B50,ИСХОДНИК!A:P,15,FALSE())</f>
        <v>U6 PL40R</v>
      </c>
      <c r="J50" s="136">
        <f>VLOOKUP(B50,ИСХОДНИК!A:P,13,FALSE())</f>
        <v>660</v>
      </c>
      <c r="K50" s="136">
        <f>VLOOKUP(B50,ИСХОДНИК!A:P,14,FALSE())</f>
        <v>792</v>
      </c>
      <c r="L50" s="329" t="str">
        <f>IF(VLOOKUP(B50,ИСХОДНИК!A:R,18,FALSE())=1,ИСХОДНИК!$T$2,IF(VLOOKUP(B50,ИСХОДНИК!A:R,18,FALSE())=2,ИСХОДНИК!$T$4,IF(VLOOKUP(B50,ИСХОДНИК!A:R,18,FALSE())=3,ИСХОДНИК!$T$5)))</f>
        <v>○</v>
      </c>
    </row>
    <row r="51" spans="2:12" ht="29.25" customHeight="1">
      <c r="B51" s="129" t="s">
        <v>1080</v>
      </c>
      <c r="C51" s="160" t="str">
        <f>VLOOKUP(B51,ИСХОДНИК!A:P,5,FALSE())</f>
        <v>SFV-R 25</v>
      </c>
      <c r="D51" s="133">
        <f>VLOOKUP(B51,ИСХОДНИК!A:P,6,FALSE())</f>
        <v>23</v>
      </c>
      <c r="E51" s="162">
        <f>VLOOKUP(B51,ИСХОДНИК!A:P,7,FALSE())</f>
        <v>25</v>
      </c>
      <c r="F51" s="133" t="str">
        <f>VLOOKUP(B51,ИСХОДНИК!A:P,10,FALSE())</f>
        <v>R717, R744 и фреоны</v>
      </c>
      <c r="G51" s="133" t="str">
        <f>VLOOKUP(B51,ИСХОДНИК!A:P,9,FALSE())</f>
        <v xml:space="preserve"> -50…100</v>
      </c>
      <c r="H51" s="223" t="str">
        <f>VLOOKUP(B51,ИСХОДНИК!A:K,11,FALSE)</f>
        <v>Вход - резьба G 1 1/4"
Выход - резьба G 1 1/2"</v>
      </c>
      <c r="I51" s="132" t="str">
        <f>VLOOKUP(B51,ИСХОДНИК!A:P,15,FALSE())</f>
        <v>U6 PL40R</v>
      </c>
      <c r="J51" s="136">
        <f>VLOOKUP(B51,ИСХОДНИК!A:P,13,FALSE())</f>
        <v>660</v>
      </c>
      <c r="K51" s="136">
        <f>VLOOKUP(B51,ИСХОДНИК!A:P,14,FALSE())</f>
        <v>792</v>
      </c>
      <c r="L51" s="329" t="str">
        <f>IF(VLOOKUP(B51,ИСХОДНИК!A:R,18,FALSE())=1,ИСХОДНИК!$T$2,IF(VLOOKUP(B51,ИСХОДНИК!A:R,18,FALSE())=2,ИСХОДНИК!$T$4,IF(VLOOKUP(B51,ИСХОДНИК!A:R,18,FALSE())=3,ИСХОДНИК!$T$5)))</f>
        <v>○</v>
      </c>
    </row>
    <row r="52" spans="2:12" ht="29.25" customHeight="1">
      <c r="B52" s="129" t="s">
        <v>1081</v>
      </c>
      <c r="C52" s="160" t="str">
        <f>VLOOKUP(B52,ИСХОДНИК!A:P,5,FALSE())</f>
        <v>SFV-R 25</v>
      </c>
      <c r="D52" s="133">
        <f>VLOOKUP(B52,ИСХОДНИК!A:P,6,FALSE())</f>
        <v>24</v>
      </c>
      <c r="E52" s="162">
        <f>VLOOKUP(B52,ИСХОДНИК!A:P,7,FALSE())</f>
        <v>25</v>
      </c>
      <c r="F52" s="133" t="str">
        <f>VLOOKUP(B52,ИСХОДНИК!A:P,10,FALSE())</f>
        <v>R717, R744 и фреоны</v>
      </c>
      <c r="G52" s="133" t="str">
        <f>VLOOKUP(B52,ИСХОДНИК!A:P,9,FALSE())</f>
        <v xml:space="preserve"> -50…100</v>
      </c>
      <c r="H52" s="223" t="str">
        <f>VLOOKUP(B52,ИСХОДНИК!A:K,11,FALSE)</f>
        <v>Вход - резьба G 1 1/4"
Выход - резьба G 1 1/2"</v>
      </c>
      <c r="I52" s="132" t="str">
        <f>VLOOKUP(B52,ИСХОДНИК!A:P,15,FALSE())</f>
        <v>U6 PL40R</v>
      </c>
      <c r="J52" s="136">
        <f>VLOOKUP(B52,ИСХОДНИК!A:P,13,FALSE())</f>
        <v>660</v>
      </c>
      <c r="K52" s="136">
        <f>VLOOKUP(B52,ИСХОДНИК!A:P,14,FALSE())</f>
        <v>792</v>
      </c>
      <c r="L52" s="329" t="str">
        <f>IF(VLOOKUP(B52,ИСХОДНИК!A:R,18,FALSE())=1,ИСХОДНИК!$T$2,IF(VLOOKUP(B52,ИСХОДНИК!A:R,18,FALSE())=2,ИСХОДНИК!$T$4,IF(VLOOKUP(B52,ИСХОДНИК!A:R,18,FALSE())=3,ИСХОДНИК!$T$5)))</f>
        <v>○</v>
      </c>
    </row>
    <row r="53" spans="2:12" ht="29.25" customHeight="1">
      <c r="B53" s="129" t="s">
        <v>1082</v>
      </c>
      <c r="C53" s="160" t="str">
        <f>VLOOKUP(B53,ИСХОДНИК!A:P,5,FALSE())</f>
        <v>SFV-R 25</v>
      </c>
      <c r="D53" s="133">
        <f>VLOOKUP(B53,ИСХОДНИК!A:P,6,FALSE())</f>
        <v>25</v>
      </c>
      <c r="E53" s="162">
        <f>VLOOKUP(B53,ИСХОДНИК!A:P,7,FALSE())</f>
        <v>25</v>
      </c>
      <c r="F53" s="133" t="str">
        <f>VLOOKUP(B53,ИСХОДНИК!A:P,10,FALSE())</f>
        <v>R717, R744 и фреоны</v>
      </c>
      <c r="G53" s="133" t="str">
        <f>VLOOKUP(B53,ИСХОДНИК!A:P,9,FALSE())</f>
        <v xml:space="preserve"> -50…100</v>
      </c>
      <c r="H53" s="223" t="str">
        <f>VLOOKUP(B53,ИСХОДНИК!A:K,11,FALSE)</f>
        <v>Вход - резьба G 1 1/4"
Выход - резьба G 1 1/2"</v>
      </c>
      <c r="I53" s="132" t="str">
        <f>VLOOKUP(B53,ИСХОДНИК!A:P,15,FALSE())</f>
        <v>U6 PL40R</v>
      </c>
      <c r="J53" s="136">
        <f>VLOOKUP(B53,ИСХОДНИК!A:P,13,FALSE())</f>
        <v>660</v>
      </c>
      <c r="K53" s="136">
        <f>VLOOKUP(B53,ИСХОДНИК!A:P,14,FALSE())</f>
        <v>792</v>
      </c>
      <c r="L53" s="329" t="str">
        <f>IF(VLOOKUP(B53,ИСХОДНИК!A:R,18,FALSE())=1,ИСХОДНИК!$T$2,IF(VLOOKUP(B53,ИСХОДНИК!A:R,18,FALSE())=2,ИСХОДНИК!$T$4,IF(VLOOKUP(B53,ИСХОДНИК!A:R,18,FALSE())=3,ИСХОДНИК!$T$5)))</f>
        <v>○</v>
      </c>
    </row>
    <row r="54" spans="2:12" ht="29.25" customHeight="1">
      <c r="B54" s="129" t="s">
        <v>1083</v>
      </c>
      <c r="C54" s="160" t="str">
        <f>VLOOKUP(B54,ИСХОДНИК!A:P,5,FALSE())</f>
        <v>SFV-R 25</v>
      </c>
      <c r="D54" s="133">
        <f>VLOOKUP(B54,ИСХОДНИК!A:P,6,FALSE())</f>
        <v>26</v>
      </c>
      <c r="E54" s="162">
        <f>VLOOKUP(B54,ИСХОДНИК!A:P,7,FALSE())</f>
        <v>25</v>
      </c>
      <c r="F54" s="133" t="str">
        <f>VLOOKUP(B54,ИСХОДНИК!A:P,10,FALSE())</f>
        <v>R717, R744 и фреоны</v>
      </c>
      <c r="G54" s="133" t="str">
        <f>VLOOKUP(B54,ИСХОДНИК!A:P,9,FALSE())</f>
        <v xml:space="preserve"> -50…100</v>
      </c>
      <c r="H54" s="223" t="str">
        <f>VLOOKUP(B54,ИСХОДНИК!A:K,11,FALSE)</f>
        <v>Вход - резьба G 1 1/4"
Выход - резьба G 1 1/2"</v>
      </c>
      <c r="I54" s="132" t="str">
        <f>VLOOKUP(B54,ИСХОДНИК!A:P,15,FALSE())</f>
        <v>U6 PL40R</v>
      </c>
      <c r="J54" s="136">
        <f>VLOOKUP(B54,ИСХОДНИК!A:P,13,FALSE())</f>
        <v>660</v>
      </c>
      <c r="K54" s="136">
        <f>VLOOKUP(B54,ИСХОДНИК!A:P,14,FALSE())</f>
        <v>792</v>
      </c>
      <c r="L54" s="329" t="str">
        <f>IF(VLOOKUP(B54,ИСХОДНИК!A:R,18,FALSE())=1,ИСХОДНИК!$T$2,IF(VLOOKUP(B54,ИСХОДНИК!A:R,18,FALSE())=2,ИСХОДНИК!$T$4,IF(VLOOKUP(B54,ИСХОДНИК!A:R,18,FALSE())=3,ИСХОДНИК!$T$5)))</f>
        <v>○</v>
      </c>
    </row>
    <row r="55" spans="2:12" ht="29.25" customHeight="1">
      <c r="B55" s="129" t="s">
        <v>1084</v>
      </c>
      <c r="C55" s="160" t="str">
        <f>VLOOKUP(B55,ИСХОДНИК!A:P,5,FALSE())</f>
        <v>SFV-R 25</v>
      </c>
      <c r="D55" s="133">
        <f>VLOOKUP(B55,ИСХОДНИК!A:P,6,FALSE())</f>
        <v>27</v>
      </c>
      <c r="E55" s="162">
        <f>VLOOKUP(B55,ИСХОДНИК!A:P,7,FALSE())</f>
        <v>25</v>
      </c>
      <c r="F55" s="133" t="str">
        <f>VLOOKUP(B55,ИСХОДНИК!A:P,10,FALSE())</f>
        <v>R717, R744 и фреоны</v>
      </c>
      <c r="G55" s="133" t="str">
        <f>VLOOKUP(B55,ИСХОДНИК!A:P,9,FALSE())</f>
        <v xml:space="preserve"> -50…100</v>
      </c>
      <c r="H55" s="223" t="str">
        <f>VLOOKUP(B55,ИСХОДНИК!A:K,11,FALSE)</f>
        <v>Вход - резьба G 1 1/4"
Выход - резьба G 1 1/2"</v>
      </c>
      <c r="I55" s="132" t="str">
        <f>VLOOKUP(B55,ИСХОДНИК!A:P,15,FALSE())</f>
        <v>U6 PL40R</v>
      </c>
      <c r="J55" s="136">
        <f>VLOOKUP(B55,ИСХОДНИК!A:P,13,FALSE())</f>
        <v>660</v>
      </c>
      <c r="K55" s="136">
        <f>VLOOKUP(B55,ИСХОДНИК!A:P,14,FALSE())</f>
        <v>792</v>
      </c>
      <c r="L55" s="329" t="str">
        <f>IF(VLOOKUP(B55,ИСХОДНИК!A:R,18,FALSE())=1,ИСХОДНИК!$T$2,IF(VLOOKUP(B55,ИСХОДНИК!A:R,18,FALSE())=2,ИСХОДНИК!$T$4,IF(VLOOKUP(B55,ИСХОДНИК!A:R,18,FALSE())=3,ИСХОДНИК!$T$5)))</f>
        <v>○</v>
      </c>
    </row>
    <row r="56" spans="2:12" ht="29.25" customHeight="1">
      <c r="B56" s="129" t="s">
        <v>1085</v>
      </c>
      <c r="C56" s="160" t="str">
        <f>VLOOKUP(B56,ИСХОДНИК!A:P,5,FALSE())</f>
        <v>SFV-R 25</v>
      </c>
      <c r="D56" s="133">
        <f>VLOOKUP(B56,ИСХОДНИК!A:P,6,FALSE())</f>
        <v>28</v>
      </c>
      <c r="E56" s="162">
        <f>VLOOKUP(B56,ИСХОДНИК!A:P,7,FALSE())</f>
        <v>25</v>
      </c>
      <c r="F56" s="133" t="str">
        <f>VLOOKUP(B56,ИСХОДНИК!A:P,10,FALSE())</f>
        <v>R717, R744 и фреоны</v>
      </c>
      <c r="G56" s="133" t="str">
        <f>VLOOKUP(B56,ИСХОДНИК!A:P,9,FALSE())</f>
        <v xml:space="preserve"> -50…100</v>
      </c>
      <c r="H56" s="223" t="str">
        <f>VLOOKUP(B56,ИСХОДНИК!A:K,11,FALSE)</f>
        <v>Вход - резьба G 1 1/4"
Выход - резьба G 1 1/2"</v>
      </c>
      <c r="I56" s="132" t="str">
        <f>VLOOKUP(B56,ИСХОДНИК!A:P,15,FALSE())</f>
        <v>U6 PL40R</v>
      </c>
      <c r="J56" s="136">
        <f>VLOOKUP(B56,ИСХОДНИК!A:P,13,FALSE())</f>
        <v>660</v>
      </c>
      <c r="K56" s="136">
        <f>VLOOKUP(B56,ИСХОДНИК!A:P,14,FALSE())</f>
        <v>792</v>
      </c>
      <c r="L56" s="329" t="str">
        <f>IF(VLOOKUP(B56,ИСХОДНИК!A:R,18,FALSE())=1,ИСХОДНИК!$T$2,IF(VLOOKUP(B56,ИСХОДНИК!A:R,18,FALSE())=2,ИСХОДНИК!$T$4,IF(VLOOKUP(B56,ИСХОДНИК!A:R,18,FALSE())=3,ИСХОДНИК!$T$5)))</f>
        <v>○</v>
      </c>
    </row>
    <row r="57" spans="2:12" ht="29.25" customHeight="1">
      <c r="B57" s="129" t="s">
        <v>1086</v>
      </c>
      <c r="C57" s="160" t="str">
        <f>VLOOKUP(B57,ИСХОДНИК!A:P,5,FALSE())</f>
        <v>SFV-R 25</v>
      </c>
      <c r="D57" s="133">
        <f>VLOOKUP(B57,ИСХОДНИК!A:P,6,FALSE())</f>
        <v>29</v>
      </c>
      <c r="E57" s="162">
        <f>VLOOKUP(B57,ИСХОДНИК!A:P,7,FALSE())</f>
        <v>25</v>
      </c>
      <c r="F57" s="133" t="str">
        <f>VLOOKUP(B57,ИСХОДНИК!A:P,10,FALSE())</f>
        <v>R717, R744 и фреоны</v>
      </c>
      <c r="G57" s="133" t="str">
        <f>VLOOKUP(B57,ИСХОДНИК!A:P,9,FALSE())</f>
        <v xml:space="preserve"> -50…100</v>
      </c>
      <c r="H57" s="223" t="str">
        <f>VLOOKUP(B57,ИСХОДНИК!A:K,11,FALSE)</f>
        <v>Вход - резьба G 1 1/4"
Выход - резьба G 1 1/2"</v>
      </c>
      <c r="I57" s="132" t="str">
        <f>VLOOKUP(B57,ИСХОДНИК!A:P,15,FALSE())</f>
        <v>U6 PL40R</v>
      </c>
      <c r="J57" s="136">
        <f>VLOOKUP(B57,ИСХОДНИК!A:P,13,FALSE())</f>
        <v>660</v>
      </c>
      <c r="K57" s="136">
        <f>VLOOKUP(B57,ИСХОДНИК!A:P,14,FALSE())</f>
        <v>792</v>
      </c>
      <c r="L57" s="329" t="str">
        <f>IF(VLOOKUP(B57,ИСХОДНИК!A:R,18,FALSE())=1,ИСХОДНИК!$T$2,IF(VLOOKUP(B57,ИСХОДНИК!A:R,18,FALSE())=2,ИСХОДНИК!$T$4,IF(VLOOKUP(B57,ИСХОДНИК!A:R,18,FALSE())=3,ИСХОДНИК!$T$5)))</f>
        <v>○</v>
      </c>
    </row>
    <row r="58" spans="2:12" ht="29.25" customHeight="1">
      <c r="B58" s="129" t="s">
        <v>1087</v>
      </c>
      <c r="C58" s="160" t="str">
        <f>VLOOKUP(B58,ИСХОДНИК!A:P,5,FALSE())</f>
        <v>SFV-R 25</v>
      </c>
      <c r="D58" s="133">
        <f>VLOOKUP(B58,ИСХОДНИК!A:P,6,FALSE())</f>
        <v>30</v>
      </c>
      <c r="E58" s="162">
        <f>VLOOKUP(B58,ИСХОДНИК!A:P,7,FALSE())</f>
        <v>25</v>
      </c>
      <c r="F58" s="133" t="str">
        <f>VLOOKUP(B58,ИСХОДНИК!A:P,10,FALSE())</f>
        <v>R717, R744 и фреоны</v>
      </c>
      <c r="G58" s="133" t="str">
        <f>VLOOKUP(B58,ИСХОДНИК!A:P,9,FALSE())</f>
        <v xml:space="preserve"> -50…100</v>
      </c>
      <c r="H58" s="223" t="str">
        <f>VLOOKUP(B58,ИСХОДНИК!A:K,11,FALSE)</f>
        <v>Вход - резьба G 1 1/4"
Выход - резьба G 1 1/2"</v>
      </c>
      <c r="I58" s="132" t="str">
        <f>VLOOKUP(B58,ИСХОДНИК!A:P,15,FALSE())</f>
        <v>U6 PL40R</v>
      </c>
      <c r="J58" s="136">
        <f>VLOOKUP(B58,ИСХОДНИК!A:P,13,FALSE())</f>
        <v>660</v>
      </c>
      <c r="K58" s="136">
        <f>VLOOKUP(B58,ИСХОДНИК!A:P,14,FALSE())</f>
        <v>792</v>
      </c>
      <c r="L58" s="329" t="str">
        <f>IF(VLOOKUP(B58,ИСХОДНИК!A:R,18,FALSE())=1,ИСХОДНИК!$T$2,IF(VLOOKUP(B58,ИСХОДНИК!A:R,18,FALSE())=2,ИСХОДНИК!$T$4,IF(VLOOKUP(B58,ИСХОДНИК!A:R,18,FALSE())=3,ИСХОДНИК!$T$5)))</f>
        <v>○</v>
      </c>
    </row>
    <row r="59" spans="2:12" ht="29.25" customHeight="1">
      <c r="B59" s="129" t="s">
        <v>1098</v>
      </c>
      <c r="C59" s="160" t="str">
        <f>VLOOKUP(B59,ИСХОДНИК!A:P,5,FALSE())</f>
        <v>SFV-R 25</v>
      </c>
      <c r="D59" s="133">
        <f>VLOOKUP(B59,ИСХОДНИК!A:P,6,FALSE())</f>
        <v>31</v>
      </c>
      <c r="E59" s="162">
        <f>VLOOKUP(B59,ИСХОДНИК!A:P,7,FALSE())</f>
        <v>25</v>
      </c>
      <c r="F59" s="133" t="str">
        <f>VLOOKUP(B59,ИСХОДНИК!A:P,10,FALSE())</f>
        <v>R717, R744 и фреоны</v>
      </c>
      <c r="G59" s="133" t="str">
        <f>VLOOKUP(B59,ИСХОДНИК!A:P,9,FALSE())</f>
        <v xml:space="preserve"> -50…100</v>
      </c>
      <c r="H59" s="223" t="str">
        <f>VLOOKUP(B59,ИСХОДНИК!A:K,11,FALSE)</f>
        <v>Вход - резьба G 1 1/4"
Выход - резьба G 1 1/2"</v>
      </c>
      <c r="I59" s="132" t="str">
        <f>VLOOKUP(B59,ИСХОДНИК!A:P,15,FALSE())</f>
        <v>U6 PL40R</v>
      </c>
      <c r="J59" s="136">
        <f>VLOOKUP(B59,ИСХОДНИК!A:P,13,FALSE())</f>
        <v>660</v>
      </c>
      <c r="K59" s="136">
        <f>VLOOKUP(B59,ИСХОДНИК!A:P,14,FALSE())</f>
        <v>792</v>
      </c>
      <c r="L59" s="329" t="str">
        <f>IF(VLOOKUP(B59,ИСХОДНИК!A:R,18,FALSE())=1,ИСХОДНИК!$T$2,IF(VLOOKUP(B59,ИСХОДНИК!A:R,18,FALSE())=2,ИСХОДНИК!$T$4,IF(VLOOKUP(B59,ИСХОДНИК!A:R,18,FALSE())=3,ИСХОДНИК!$T$5)))</f>
        <v>○</v>
      </c>
    </row>
    <row r="60" spans="2:12" ht="29.25" customHeight="1">
      <c r="B60" s="129" t="s">
        <v>1088</v>
      </c>
      <c r="C60" s="160" t="str">
        <f>VLOOKUP(B60,ИСХОДНИК!A:P,5,FALSE())</f>
        <v>SFV-R 25</v>
      </c>
      <c r="D60" s="133">
        <f>VLOOKUP(B60,ИСХОДНИК!A:P,6,FALSE())</f>
        <v>32</v>
      </c>
      <c r="E60" s="162">
        <f>VLOOKUP(B60,ИСХОДНИК!A:P,7,FALSE())</f>
        <v>25</v>
      </c>
      <c r="F60" s="133" t="str">
        <f>VLOOKUP(B60,ИСХОДНИК!A:P,10,FALSE())</f>
        <v>R717, R744 и фреоны</v>
      </c>
      <c r="G60" s="133" t="str">
        <f>VLOOKUP(B60,ИСХОДНИК!A:P,9,FALSE())</f>
        <v xml:space="preserve"> -50…100</v>
      </c>
      <c r="H60" s="223" t="str">
        <f>VLOOKUP(B60,ИСХОДНИК!A:K,11,FALSE)</f>
        <v>Вход - резьба G 1 1/4"
Выход - резьба G 1 1/2"</v>
      </c>
      <c r="I60" s="132" t="str">
        <f>VLOOKUP(B60,ИСХОДНИК!A:P,15,FALSE())</f>
        <v>U6 PL40R</v>
      </c>
      <c r="J60" s="136">
        <f>VLOOKUP(B60,ИСХОДНИК!A:P,13,FALSE())</f>
        <v>660</v>
      </c>
      <c r="K60" s="136">
        <f>VLOOKUP(B60,ИСХОДНИК!A:P,14,FALSE())</f>
        <v>792</v>
      </c>
      <c r="L60" s="329" t="str">
        <f>IF(VLOOKUP(B60,ИСХОДНИК!A:R,18,FALSE())=1,ИСХОДНИК!$T$2,IF(VLOOKUP(B60,ИСХОДНИК!A:R,18,FALSE())=2,ИСХОДНИК!$T$4,IF(VLOOKUP(B60,ИСХОДНИК!A:R,18,FALSE())=3,ИСХОДНИК!$T$5)))</f>
        <v>○</v>
      </c>
    </row>
    <row r="61" spans="2:12" ht="29.25" customHeight="1">
      <c r="B61" s="129" t="s">
        <v>1089</v>
      </c>
      <c r="C61" s="160" t="str">
        <f>VLOOKUP(B61,ИСХОДНИК!A:P,5,FALSE())</f>
        <v>SFV-R 25</v>
      </c>
      <c r="D61" s="133">
        <f>VLOOKUP(B61,ИСХОДНИК!A:P,6,FALSE())</f>
        <v>33</v>
      </c>
      <c r="E61" s="162">
        <f>VLOOKUP(B61,ИСХОДНИК!A:P,7,FALSE())</f>
        <v>25</v>
      </c>
      <c r="F61" s="133" t="str">
        <f>VLOOKUP(B61,ИСХОДНИК!A:P,10,FALSE())</f>
        <v>R717, R744 и фреоны</v>
      </c>
      <c r="G61" s="133" t="str">
        <f>VLOOKUP(B61,ИСХОДНИК!A:P,9,FALSE())</f>
        <v xml:space="preserve"> -50…100</v>
      </c>
      <c r="H61" s="223" t="str">
        <f>VLOOKUP(B61,ИСХОДНИК!A:K,11,FALSE)</f>
        <v>Вход - резьба G 1 1/4"
Выход - резьба G 1 1/2"</v>
      </c>
      <c r="I61" s="132" t="str">
        <f>VLOOKUP(B61,ИСХОДНИК!A:P,15,FALSE())</f>
        <v>U6 PL40R</v>
      </c>
      <c r="J61" s="136">
        <f>VLOOKUP(B61,ИСХОДНИК!A:P,13,FALSE())</f>
        <v>660</v>
      </c>
      <c r="K61" s="136">
        <f>VLOOKUP(B61,ИСХОДНИК!A:P,14,FALSE())</f>
        <v>792</v>
      </c>
      <c r="L61" s="329" t="str">
        <f>IF(VLOOKUP(B61,ИСХОДНИК!A:R,18,FALSE())=1,ИСХОДНИК!$T$2,IF(VLOOKUP(B61,ИСХОДНИК!A:R,18,FALSE())=2,ИСХОДНИК!$T$4,IF(VLOOKUP(B61,ИСХОДНИК!A:R,18,FALSE())=3,ИСХОДНИК!$T$5)))</f>
        <v>○</v>
      </c>
    </row>
    <row r="62" spans="2:12" ht="29.25" customHeight="1">
      <c r="B62" s="129" t="s">
        <v>1090</v>
      </c>
      <c r="C62" s="160" t="str">
        <f>VLOOKUP(B62,ИСХОДНИК!A:P,5,FALSE())</f>
        <v>SFV-R 25</v>
      </c>
      <c r="D62" s="133">
        <f>VLOOKUP(B62,ИСХОДНИК!A:P,6,FALSE())</f>
        <v>34</v>
      </c>
      <c r="E62" s="162">
        <f>VLOOKUP(B62,ИСХОДНИК!A:P,7,FALSE())</f>
        <v>25</v>
      </c>
      <c r="F62" s="133" t="str">
        <f>VLOOKUP(B62,ИСХОДНИК!A:P,10,FALSE())</f>
        <v>R717, R744 и фреоны</v>
      </c>
      <c r="G62" s="133" t="str">
        <f>VLOOKUP(B62,ИСХОДНИК!A:P,9,FALSE())</f>
        <v xml:space="preserve"> -50…100</v>
      </c>
      <c r="H62" s="223" t="str">
        <f>VLOOKUP(B62,ИСХОДНИК!A:K,11,FALSE)</f>
        <v>Вход - резьба G 1 1/4"
Выход - резьба G 1 1/2"</v>
      </c>
      <c r="I62" s="132" t="str">
        <f>VLOOKUP(B62,ИСХОДНИК!A:P,15,FALSE())</f>
        <v>U6 PL40R</v>
      </c>
      <c r="J62" s="136">
        <f>VLOOKUP(B62,ИСХОДНИК!A:P,13,FALSE())</f>
        <v>660</v>
      </c>
      <c r="K62" s="136">
        <f>VLOOKUP(B62,ИСХОДНИК!A:P,14,FALSE())</f>
        <v>792</v>
      </c>
      <c r="L62" s="329" t="str">
        <f>IF(VLOOKUP(B62,ИСХОДНИК!A:R,18,FALSE())=1,ИСХОДНИК!$T$2,IF(VLOOKUP(B62,ИСХОДНИК!A:R,18,FALSE())=2,ИСХОДНИК!$T$4,IF(VLOOKUP(B62,ИСХОДНИК!A:R,18,FALSE())=3,ИСХОДНИК!$T$5)))</f>
        <v>○</v>
      </c>
    </row>
    <row r="63" spans="2:12" ht="29.25" customHeight="1">
      <c r="B63" s="129" t="s">
        <v>1091</v>
      </c>
      <c r="C63" s="160" t="str">
        <f>VLOOKUP(B63,ИСХОДНИК!A:P,5,FALSE())</f>
        <v>SFV-R 25</v>
      </c>
      <c r="D63" s="133">
        <f>VLOOKUP(B63,ИСХОДНИК!A:P,6,FALSE())</f>
        <v>35</v>
      </c>
      <c r="E63" s="162">
        <f>VLOOKUP(B63,ИСХОДНИК!A:P,7,FALSE())</f>
        <v>25</v>
      </c>
      <c r="F63" s="133" t="str">
        <f>VLOOKUP(B63,ИСХОДНИК!A:P,10,FALSE())</f>
        <v>R717, R744 и фреоны</v>
      </c>
      <c r="G63" s="133" t="str">
        <f>VLOOKUP(B63,ИСХОДНИК!A:P,9,FALSE())</f>
        <v xml:space="preserve"> -50…100</v>
      </c>
      <c r="H63" s="223" t="str">
        <f>VLOOKUP(B63,ИСХОДНИК!A:K,11,FALSE)</f>
        <v>Вход - резьба G 1 1/4"
Выход - резьба G 1 1/2"</v>
      </c>
      <c r="I63" s="132" t="str">
        <f>VLOOKUP(B63,ИСХОДНИК!A:P,15,FALSE())</f>
        <v>U6 PL40R</v>
      </c>
      <c r="J63" s="136">
        <f>VLOOKUP(B63,ИСХОДНИК!A:P,13,FALSE())</f>
        <v>660</v>
      </c>
      <c r="K63" s="136">
        <f>VLOOKUP(B63,ИСХОДНИК!A:P,14,FALSE())</f>
        <v>792</v>
      </c>
      <c r="L63" s="329" t="str">
        <f>IF(VLOOKUP(B63,ИСХОДНИК!A:R,18,FALSE())=1,ИСХОДНИК!$T$2,IF(VLOOKUP(B63,ИСХОДНИК!A:R,18,FALSE())=2,ИСХОДНИК!$T$4,IF(VLOOKUP(B63,ИСХОДНИК!A:R,18,FALSE())=3,ИСХОДНИК!$T$5)))</f>
        <v>○</v>
      </c>
    </row>
    <row r="64" spans="2:12" ht="29.25" customHeight="1">
      <c r="B64" s="129" t="s">
        <v>1092</v>
      </c>
      <c r="C64" s="160" t="str">
        <f>VLOOKUP(B64,ИСХОДНИК!A:P,5,FALSE())</f>
        <v>SFV-R 25</v>
      </c>
      <c r="D64" s="133">
        <f>VLOOKUP(B64,ИСХОДНИК!A:P,6,FALSE())</f>
        <v>36</v>
      </c>
      <c r="E64" s="162">
        <f>VLOOKUP(B64,ИСХОДНИК!A:P,7,FALSE())</f>
        <v>25</v>
      </c>
      <c r="F64" s="133" t="str">
        <f>VLOOKUP(B64,ИСХОДНИК!A:P,10,FALSE())</f>
        <v>R717, R744 и фреоны</v>
      </c>
      <c r="G64" s="133" t="str">
        <f>VLOOKUP(B64,ИСХОДНИК!A:P,9,FALSE())</f>
        <v xml:space="preserve"> -50…100</v>
      </c>
      <c r="H64" s="223" t="str">
        <f>VLOOKUP(B64,ИСХОДНИК!A:K,11,FALSE)</f>
        <v>Вход - резьба G 1 1/4"
Выход - резьба G 1 1/2"</v>
      </c>
      <c r="I64" s="132" t="str">
        <f>VLOOKUP(B64,ИСХОДНИК!A:P,15,FALSE())</f>
        <v>U6 PL40R</v>
      </c>
      <c r="J64" s="136">
        <f>VLOOKUP(B64,ИСХОДНИК!A:P,13,FALSE())</f>
        <v>660</v>
      </c>
      <c r="K64" s="136">
        <f>VLOOKUP(B64,ИСХОДНИК!A:P,14,FALSE())</f>
        <v>792</v>
      </c>
      <c r="L64" s="329" t="str">
        <f>IF(VLOOKUP(B64,ИСХОДНИК!A:R,18,FALSE())=1,ИСХОДНИК!$T$2,IF(VLOOKUP(B64,ИСХОДНИК!A:R,18,FALSE())=2,ИСХОДНИК!$T$4,IF(VLOOKUP(B64,ИСХОДНИК!A:R,18,FALSE())=3,ИСХОДНИК!$T$5)))</f>
        <v>○</v>
      </c>
    </row>
    <row r="65" spans="2:12" ht="29.25" customHeight="1">
      <c r="B65" s="129" t="s">
        <v>1093</v>
      </c>
      <c r="C65" s="160" t="str">
        <f>VLOOKUP(B65,ИСХОДНИК!A:P,5,FALSE())</f>
        <v>SFV-R 25</v>
      </c>
      <c r="D65" s="133">
        <f>VLOOKUP(B65,ИСХОДНИК!A:P,6,FALSE())</f>
        <v>37</v>
      </c>
      <c r="E65" s="162">
        <f>VLOOKUP(B65,ИСХОДНИК!A:P,7,FALSE())</f>
        <v>25</v>
      </c>
      <c r="F65" s="133" t="str">
        <f>VLOOKUP(B65,ИСХОДНИК!A:P,10,FALSE())</f>
        <v>R717, R744 и фреоны</v>
      </c>
      <c r="G65" s="133" t="str">
        <f>VLOOKUP(B65,ИСХОДНИК!A:P,9,FALSE())</f>
        <v xml:space="preserve"> -50…100</v>
      </c>
      <c r="H65" s="223" t="str">
        <f>VLOOKUP(B65,ИСХОДНИК!A:K,11,FALSE)</f>
        <v>Вход - резьба G 1 1/4"
Выход - резьба G 1 1/2"</v>
      </c>
      <c r="I65" s="132" t="str">
        <f>VLOOKUP(B65,ИСХОДНИК!A:P,15,FALSE())</f>
        <v>U6 PL40R</v>
      </c>
      <c r="J65" s="136">
        <f>VLOOKUP(B65,ИСХОДНИК!A:P,13,FALSE())</f>
        <v>660</v>
      </c>
      <c r="K65" s="136">
        <f>VLOOKUP(B65,ИСХОДНИК!A:P,14,FALSE())</f>
        <v>792</v>
      </c>
      <c r="L65" s="329" t="str">
        <f>IF(VLOOKUP(B65,ИСХОДНИК!A:R,18,FALSE())=1,ИСХОДНИК!$T$2,IF(VLOOKUP(B65,ИСХОДНИК!A:R,18,FALSE())=2,ИСХОДНИК!$T$4,IF(VLOOKUP(B65,ИСХОДНИК!A:R,18,FALSE())=3,ИСХОДНИК!$T$5)))</f>
        <v>○</v>
      </c>
    </row>
    <row r="66" spans="2:12" ht="29.25" customHeight="1">
      <c r="B66" s="129" t="s">
        <v>1094</v>
      </c>
      <c r="C66" s="160" t="str">
        <f>VLOOKUP(B66,ИСХОДНИК!A:P,5,FALSE())</f>
        <v>SFV-R 25</v>
      </c>
      <c r="D66" s="133">
        <f>VLOOKUP(B66,ИСХОДНИК!A:P,6,FALSE())</f>
        <v>38</v>
      </c>
      <c r="E66" s="162">
        <f>VLOOKUP(B66,ИСХОДНИК!A:P,7,FALSE())</f>
        <v>25</v>
      </c>
      <c r="F66" s="133" t="str">
        <f>VLOOKUP(B66,ИСХОДНИК!A:P,10,FALSE())</f>
        <v>R717, R744 и фреоны</v>
      </c>
      <c r="G66" s="133" t="str">
        <f>VLOOKUP(B66,ИСХОДНИК!A:P,9,FALSE())</f>
        <v xml:space="preserve"> -50…100</v>
      </c>
      <c r="H66" s="223" t="str">
        <f>VLOOKUP(B66,ИСХОДНИК!A:K,11,FALSE)</f>
        <v>Вход - резьба G 1 1/4"
Выход - резьба G 1 1/2"</v>
      </c>
      <c r="I66" s="132" t="str">
        <f>VLOOKUP(B66,ИСХОДНИК!A:P,15,FALSE())</f>
        <v>U6 PL40R</v>
      </c>
      <c r="J66" s="136">
        <f>VLOOKUP(B66,ИСХОДНИК!A:P,13,FALSE())</f>
        <v>660</v>
      </c>
      <c r="K66" s="136">
        <f>VLOOKUP(B66,ИСХОДНИК!A:P,14,FALSE())</f>
        <v>792</v>
      </c>
      <c r="L66" s="329" t="str">
        <f>IF(VLOOKUP(B66,ИСХОДНИК!A:R,18,FALSE())=1,ИСХОДНИК!$T$2,IF(VLOOKUP(B66,ИСХОДНИК!A:R,18,FALSE())=2,ИСХОДНИК!$T$4,IF(VLOOKUP(B66,ИСХОДНИК!A:R,18,FALSE())=3,ИСХОДНИК!$T$5)))</f>
        <v>○</v>
      </c>
    </row>
    <row r="67" spans="2:12" ht="29.25" customHeight="1">
      <c r="B67" s="129" t="s">
        <v>1095</v>
      </c>
      <c r="C67" s="160" t="str">
        <f>VLOOKUP(B67,ИСХОДНИК!A:P,5,FALSE())</f>
        <v>SFV-R 25</v>
      </c>
      <c r="D67" s="133">
        <f>VLOOKUP(B67,ИСХОДНИК!A:P,6,FALSE())</f>
        <v>39</v>
      </c>
      <c r="E67" s="162">
        <f>VLOOKUP(B67,ИСХОДНИК!A:P,7,FALSE())</f>
        <v>25</v>
      </c>
      <c r="F67" s="133" t="str">
        <f>VLOOKUP(B67,ИСХОДНИК!A:P,10,FALSE())</f>
        <v>R717, R744 и фреоны</v>
      </c>
      <c r="G67" s="133" t="str">
        <f>VLOOKUP(B67,ИСХОДНИК!A:P,9,FALSE())</f>
        <v xml:space="preserve"> -50…100</v>
      </c>
      <c r="H67" s="223" t="str">
        <f>VLOOKUP(B67,ИСХОДНИК!A:K,11,FALSE)</f>
        <v>Вход - резьба G 1 1/4"
Выход - резьба G 1 1/2"</v>
      </c>
      <c r="I67" s="132" t="str">
        <f>VLOOKUP(B67,ИСХОДНИК!A:P,15,FALSE())</f>
        <v>U6 PL40R</v>
      </c>
      <c r="J67" s="136">
        <f>VLOOKUP(B67,ИСХОДНИК!A:P,13,FALSE())</f>
        <v>660</v>
      </c>
      <c r="K67" s="136">
        <f>VLOOKUP(B67,ИСХОДНИК!A:P,14,FALSE())</f>
        <v>792</v>
      </c>
      <c r="L67" s="329" t="str">
        <f>IF(VLOOKUP(B67,ИСХОДНИК!A:R,18,FALSE())=1,ИСХОДНИК!$T$2,IF(VLOOKUP(B67,ИСХОДНИК!A:R,18,FALSE())=2,ИСХОДНИК!$T$4,IF(VLOOKUP(B67,ИСХОДНИК!A:R,18,FALSE())=3,ИСХОДНИК!$T$5)))</f>
        <v>○</v>
      </c>
    </row>
    <row r="68" spans="2:12" ht="29.25" customHeight="1">
      <c r="B68" s="129" t="s">
        <v>1096</v>
      </c>
      <c r="C68" s="160" t="str">
        <f>VLOOKUP(B68,ИСХОДНИК!A:P,5,FALSE())</f>
        <v>SFV-R 25</v>
      </c>
      <c r="D68" s="133">
        <f>VLOOKUP(B68,ИСХОДНИК!A:P,6,FALSE())</f>
        <v>40</v>
      </c>
      <c r="E68" s="162">
        <f>VLOOKUP(B68,ИСХОДНИК!A:P,7,FALSE())</f>
        <v>25</v>
      </c>
      <c r="F68" s="133" t="str">
        <f>VLOOKUP(B68,ИСХОДНИК!A:P,10,FALSE())</f>
        <v>R717, R744 и фреоны</v>
      </c>
      <c r="G68" s="133" t="str">
        <f>VLOOKUP(B68,ИСХОДНИК!A:P,9,FALSE())</f>
        <v xml:space="preserve"> -50…100</v>
      </c>
      <c r="H68" s="223" t="str">
        <f>VLOOKUP(B68,ИСХОДНИК!A:K,11,FALSE)</f>
        <v>Вход - резьба G 1 1/4"
Выход - резьба G 1 1/2"</v>
      </c>
      <c r="I68" s="132" t="str">
        <f>VLOOKUP(B68,ИСХОДНИК!A:P,15,FALSE())</f>
        <v>U6 PL40R</v>
      </c>
      <c r="J68" s="136">
        <f>VLOOKUP(B68,ИСХОДНИК!A:P,13,FALSE())</f>
        <v>660</v>
      </c>
      <c r="K68" s="136">
        <f>VLOOKUP(B68,ИСХОДНИК!A:P,14,FALSE())</f>
        <v>792</v>
      </c>
      <c r="L68" s="329" t="str">
        <f>IF(VLOOKUP(B68,ИСХОДНИК!A:R,18,FALSE())=1,ИСХОДНИК!$T$2,IF(VLOOKUP(B68,ИСХОДНИК!A:R,18,FALSE())=2,ИСХОДНИК!$T$4,IF(VLOOKUP(B68,ИСХОДНИК!A:R,18,FALSE())=3,ИСХОДНИК!$T$5)))</f>
        <v>○</v>
      </c>
    </row>
    <row r="70" spans="2:12" ht="24.75" customHeight="1">
      <c r="B70" s="536" t="s">
        <v>1165</v>
      </c>
      <c r="C70" s="536"/>
      <c r="D70" s="536"/>
      <c r="E70" s="536"/>
      <c r="F70" s="536"/>
      <c r="G70" s="536"/>
      <c r="H70" s="536"/>
      <c r="I70" s="536"/>
      <c r="J70" s="536"/>
      <c r="K70" s="536"/>
      <c r="L70" s="536"/>
    </row>
    <row r="73" spans="2:12">
      <c r="B73" s="139"/>
    </row>
    <row r="74" spans="2:12">
      <c r="B74" s="139"/>
    </row>
    <row r="75" spans="2:12">
      <c r="B75" s="139"/>
    </row>
  </sheetData>
  <autoFilter ref="B10:L10" xr:uid="{B3C93612-1BE0-4725-B6BA-7643E2B3EDF7}"/>
  <mergeCells count="3">
    <mergeCell ref="B70:L70"/>
    <mergeCell ref="B3:G3"/>
    <mergeCell ref="I9:L9"/>
  </mergeCells>
  <conditionalFormatting sqref="J11:K24">
    <cfRule type="containsErrors" dxfId="3" priority="3">
      <formula>ISERROR(J11)</formula>
    </cfRule>
  </conditionalFormatting>
  <conditionalFormatting sqref="J25:K68">
    <cfRule type="containsErrors" dxfId="2" priority="4">
      <formula>ISERROR(J25)</formula>
    </cfRule>
  </conditionalFormatting>
  <conditionalFormatting sqref="Q11:R13">
    <cfRule type="containsErrors" dxfId="1" priority="1">
      <formula>ISERROR(Q11)</formula>
    </cfRule>
  </conditionalFormatting>
  <hyperlinks>
    <hyperlink ref="B7" r:id="rId1" xr:uid="{7F0194D8-65A3-4AE6-8975-8FAF616D2662}"/>
    <hyperlink ref="B8" r:id="rId2" xr:uid="{CB0DFFC6-2F32-461A-9855-B45FAC1A5552}"/>
  </hyperlinks>
  <pageMargins left="0.75" right="0.75" top="1" bottom="1" header="0.511811023622047" footer="0.5"/>
  <pageSetup paperSize="9" orientation="portrait" horizontalDpi="300" verticalDpi="300" r:id="rId3"/>
  <headerFooter>
    <oddFooter>&amp;C&amp;1#&amp;"Calibri,Обычный"&amp;10&amp;K000000Classified as Business</oddFooter>
  </headerFooter>
  <drawing r:id="rId4"/>
  <legacyDrawing r:id="rId5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E20C4A-1BDB-43CA-8430-564ABB73F776}">
  <dimension ref="A1:K31"/>
  <sheetViews>
    <sheetView showGridLines="0" zoomScale="160" zoomScaleNormal="160" workbookViewId="0">
      <selection activeCell="B11" sqref="B11"/>
    </sheetView>
  </sheetViews>
  <sheetFormatPr defaultColWidth="9.28515625" defaultRowHeight="12.75"/>
  <cols>
    <col min="1" max="1" width="2.140625" style="150" customWidth="1"/>
    <col min="2" max="2" width="18.28515625" style="152" customWidth="1"/>
    <col min="3" max="3" width="18.140625" style="150" customWidth="1"/>
    <col min="4" max="4" width="12.42578125" style="150" customWidth="1"/>
    <col min="5" max="5" width="27.28515625" style="150" customWidth="1"/>
    <col min="6" max="6" width="14.85546875" style="150" customWidth="1"/>
    <col min="7" max="7" width="25.28515625" style="150" customWidth="1"/>
    <col min="8" max="8" width="12.28515625" style="150" customWidth="1"/>
    <col min="9" max="9" width="12" style="150" customWidth="1"/>
    <col min="10" max="10" width="11.28515625" style="150" customWidth="1"/>
    <col min="11" max="11" width="4.85546875" style="150" customWidth="1"/>
    <col min="12" max="16384" width="9.28515625" style="150"/>
  </cols>
  <sheetData>
    <row r="1" spans="1:11" ht="11.25" customHeight="1"/>
    <row r="2" spans="1:11" ht="40.5" customHeight="1">
      <c r="B2" s="286" t="s">
        <v>1166</v>
      </c>
      <c r="C2" s="294"/>
      <c r="D2" s="294"/>
      <c r="E2" s="294"/>
      <c r="F2" s="294"/>
      <c r="G2" s="294"/>
      <c r="H2" s="294"/>
      <c r="I2" s="294"/>
      <c r="J2" s="294"/>
      <c r="K2" s="295"/>
    </row>
    <row r="3" spans="1:11" ht="81" customHeight="1">
      <c r="B3" s="439" t="s">
        <v>1189</v>
      </c>
      <c r="C3" s="481"/>
      <c r="D3" s="481"/>
      <c r="E3" s="481"/>
      <c r="F3" s="481"/>
      <c r="G3" s="481"/>
      <c r="H3" s="112"/>
      <c r="I3" s="112"/>
      <c r="J3" s="112"/>
      <c r="K3" s="113"/>
    </row>
    <row r="4" spans="1:11" ht="12" customHeight="1">
      <c r="B4" s="114" t="s">
        <v>2</v>
      </c>
      <c r="C4" s="115" t="s">
        <v>3</v>
      </c>
      <c r="D4" s="117"/>
      <c r="E4" s="117"/>
      <c r="F4" s="118"/>
      <c r="G4" s="112"/>
      <c r="H4" s="112"/>
      <c r="I4" s="112"/>
      <c r="J4" s="112"/>
      <c r="K4" s="113"/>
    </row>
    <row r="5" spans="1:11" ht="11.25" customHeight="1">
      <c r="B5" s="119" t="s">
        <v>4</v>
      </c>
      <c r="C5" s="115" t="s">
        <v>5</v>
      </c>
      <c r="D5" s="117"/>
      <c r="E5" s="117"/>
      <c r="F5" s="118"/>
      <c r="G5" s="112"/>
      <c r="H5" s="112"/>
      <c r="I5" s="112"/>
      <c r="J5" s="112"/>
      <c r="K5" s="113"/>
    </row>
    <row r="6" spans="1:11" ht="11.25" customHeight="1">
      <c r="B6" s="120" t="s">
        <v>6</v>
      </c>
      <c r="C6" s="115" t="s">
        <v>7</v>
      </c>
      <c r="D6" s="117"/>
      <c r="E6" s="117"/>
      <c r="F6" s="118"/>
      <c r="G6" s="112"/>
      <c r="H6" s="112"/>
      <c r="I6" s="112"/>
      <c r="J6" s="112"/>
      <c r="K6" s="113"/>
    </row>
    <row r="7" spans="1:11" ht="15" customHeight="1">
      <c r="B7" s="121" t="s">
        <v>8</v>
      </c>
      <c r="C7" s="122"/>
      <c r="D7" s="123"/>
      <c r="E7" s="123"/>
      <c r="F7" s="118"/>
      <c r="G7" s="112"/>
      <c r="H7" s="112"/>
      <c r="I7" s="112"/>
      <c r="J7" s="112"/>
      <c r="K7" s="113"/>
    </row>
    <row r="8" spans="1:11" ht="15" customHeight="1">
      <c r="A8" s="156"/>
      <c r="B8" s="124" t="s">
        <v>336</v>
      </c>
      <c r="C8" s="125"/>
      <c r="D8" s="127"/>
      <c r="E8" s="127"/>
      <c r="F8" s="118"/>
      <c r="G8" s="112"/>
      <c r="H8" s="112"/>
      <c r="I8" s="112"/>
      <c r="J8" s="112"/>
      <c r="K8" s="113"/>
    </row>
    <row r="9" spans="1:11" s="230" customFormat="1" ht="22.5" customHeight="1">
      <c r="B9" s="157" t="s">
        <v>61</v>
      </c>
      <c r="C9" s="164"/>
      <c r="D9" s="164"/>
      <c r="E9" s="164"/>
      <c r="F9" s="164"/>
      <c r="G9" s="164"/>
      <c r="H9" s="564" t="s">
        <v>1717</v>
      </c>
      <c r="I9" s="564"/>
      <c r="J9" s="564"/>
      <c r="K9" s="567"/>
    </row>
    <row r="10" spans="1:11" ht="37.5" customHeight="1">
      <c r="B10" s="281" t="s">
        <v>10</v>
      </c>
      <c r="C10" s="281" t="s">
        <v>11</v>
      </c>
      <c r="D10" s="281" t="s">
        <v>14</v>
      </c>
      <c r="E10" s="281" t="s">
        <v>15</v>
      </c>
      <c r="F10" s="281" t="s">
        <v>16</v>
      </c>
      <c r="G10" s="281" t="s">
        <v>315</v>
      </c>
      <c r="H10" s="296" t="s">
        <v>18</v>
      </c>
      <c r="I10" s="301" t="s">
        <v>19</v>
      </c>
      <c r="J10" s="301" t="s">
        <v>20</v>
      </c>
      <c r="K10" s="297" t="s">
        <v>21</v>
      </c>
    </row>
    <row r="11" spans="1:11" ht="22.5" customHeight="1">
      <c r="B11" s="129" t="s">
        <v>1167</v>
      </c>
      <c r="C11" s="130" t="str">
        <f>VLOOKUP(B11,ИСХОДНИК!A:P,5,FALSE())</f>
        <v>DSV-F 25/25</v>
      </c>
      <c r="D11" s="132">
        <f>VLOOKUP(B11,ИСХОДНИК!A:P,7,FALSE())</f>
        <v>25</v>
      </c>
      <c r="E11" s="133" t="str">
        <f>VLOOKUP(B11,ИСХОДНИК!A:P,10,FALSE())</f>
        <v>R717, R744 и фреоны</v>
      </c>
      <c r="F11" s="133">
        <f>VLOOKUP(B11,ИСХОДНИК!A:P,8,FALSE())</f>
        <v>52</v>
      </c>
      <c r="G11" s="133" t="str">
        <f>VLOOKUP(B11,ИСХОДНИК!A:P,9,FALSE())</f>
        <v xml:space="preserve"> -50…120</v>
      </c>
      <c r="H11" s="132" t="str">
        <f>VLOOKUP(B11,ИСХОДНИК!A:P,15,FALSE())</f>
        <v>U6 PL40R</v>
      </c>
      <c r="I11" s="136">
        <f>VLOOKUP(B11,ИСХОДНИК!A:P,13,FALSE())</f>
        <v>840</v>
      </c>
      <c r="J11" s="136">
        <f>VLOOKUP(B11,ИСХОДНИК!A:P,14,FALSE())</f>
        <v>1008</v>
      </c>
      <c r="K11" s="137" t="str">
        <f>IF(VLOOKUP(B11,ИСХОДНИК!A:R,18,FALSE())=1,ИСХОДНИК!$T$2,IF(VLOOKUP(B11,ИСХОДНИК!A:R,18,FALSE())=2,ИСХОДНИК!$T$4,IF(VLOOKUP(B11,ИСХОДНИК!A:R,18,FALSE())=3,ИСХОДНИК!$T$5)))</f>
        <v>◑</v>
      </c>
    </row>
    <row r="12" spans="1:11" ht="22.5" customHeight="1">
      <c r="B12" s="129" t="s">
        <v>1168</v>
      </c>
      <c r="C12" s="130" t="str">
        <f>VLOOKUP(B12,ИСХОДНИК!A:P,5,FALSE())</f>
        <v>DSV-F 32/25</v>
      </c>
      <c r="D12" s="132">
        <f>VLOOKUP(B12,ИСХОДНИК!A:P,7,FALSE())</f>
        <v>32</v>
      </c>
      <c r="E12" s="133" t="str">
        <f>VLOOKUP(B12,ИСХОДНИК!A:P,10,FALSE())</f>
        <v>R717, R744 и фреоны</v>
      </c>
      <c r="F12" s="133">
        <f>VLOOKUP(B12,ИСХОДНИК!A:P,8,FALSE())</f>
        <v>52</v>
      </c>
      <c r="G12" s="133" t="str">
        <f>VLOOKUP(B12,ИСХОДНИК!A:P,9,FALSE())</f>
        <v xml:space="preserve"> -50…120</v>
      </c>
      <c r="H12" s="132" t="str">
        <f>VLOOKUP(B12,ИСХОДНИК!A:P,15,FALSE())</f>
        <v>U6 PL40R</v>
      </c>
      <c r="I12" s="136">
        <f>VLOOKUP(B12,ИСХОДНИК!A:P,13,FALSE())</f>
        <v>860</v>
      </c>
      <c r="J12" s="136">
        <f>VLOOKUP(B12,ИСХОДНИК!A:P,14,FALSE())</f>
        <v>1032</v>
      </c>
      <c r="K12" s="328" t="str">
        <f>IF(VLOOKUP(B12,ИСХОДНИК!A:R,18,FALSE())=1,ИСХОДНИК!$T$2,IF(VLOOKUP(B12,ИСХОДНИК!A:R,18,FALSE())=2,ИСХОДНИК!$T$4,IF(VLOOKUP(B12,ИСХОДНИК!A:R,18,FALSE())=3,ИСХОДНИК!$T$5)))</f>
        <v>○</v>
      </c>
    </row>
    <row r="13" spans="1:11" ht="22.5" customHeight="1">
      <c r="B13" s="129" t="s">
        <v>1169</v>
      </c>
      <c r="C13" s="130" t="str">
        <f>VLOOKUP(B13,ИСХОДНИК!A:P,5,FALSE())</f>
        <v>DSV-F 32/32</v>
      </c>
      <c r="D13" s="132">
        <f>VLOOKUP(B13,ИСХОДНИК!A:P,7,FALSE())</f>
        <v>32</v>
      </c>
      <c r="E13" s="133" t="str">
        <f>VLOOKUP(B13,ИСХОДНИК!A:P,10,FALSE())</f>
        <v>R717, R744 и фреоны</v>
      </c>
      <c r="F13" s="133">
        <f>VLOOKUP(B13,ИСХОДНИК!A:P,8,FALSE())</f>
        <v>52</v>
      </c>
      <c r="G13" s="133" t="str">
        <f>VLOOKUP(B13,ИСХОДНИК!A:P,9,FALSE())</f>
        <v xml:space="preserve"> -50…120</v>
      </c>
      <c r="H13" s="132" t="str">
        <f>VLOOKUP(B13,ИСХОДНИК!A:P,15,FALSE())</f>
        <v>U6 PL40R</v>
      </c>
      <c r="I13" s="136">
        <f>VLOOKUP(B13,ИСХОДНИК!A:P,13,FALSE())</f>
        <v>880</v>
      </c>
      <c r="J13" s="136">
        <f>VLOOKUP(B13,ИСХОДНИК!A:P,14,FALSE())</f>
        <v>1056</v>
      </c>
      <c r="K13" s="137" t="str">
        <f>IF(VLOOKUP(B13,ИСХОДНИК!A:R,18,FALSE())=1,ИСХОДНИК!$T$2,IF(VLOOKUP(B13,ИСХОДНИК!A:R,18,FALSE())=2,ИСХОДНИК!$T$4,IF(VLOOKUP(B13,ИСХОДНИК!A:R,18,FALSE())=3,ИСХОДНИК!$T$5)))</f>
        <v>◑</v>
      </c>
    </row>
    <row r="15" spans="1:11">
      <c r="B15" s="471" t="s">
        <v>275</v>
      </c>
      <c r="C15" s="471"/>
    </row>
    <row r="16" spans="1:11" ht="14.25" customHeight="1">
      <c r="B16" s="323" t="s">
        <v>10</v>
      </c>
      <c r="C16" s="543" t="s">
        <v>356</v>
      </c>
      <c r="D16" s="543"/>
      <c r="E16" s="543"/>
      <c r="F16" s="323" t="s">
        <v>1178</v>
      </c>
      <c r="G16" s="323" t="s">
        <v>1179</v>
      </c>
      <c r="H16" s="541"/>
      <c r="I16" s="541"/>
      <c r="J16" s="541"/>
      <c r="K16" s="541"/>
    </row>
    <row r="17" spans="2:11">
      <c r="B17" s="537" t="s">
        <v>1167</v>
      </c>
      <c r="C17" s="542" t="s">
        <v>1180</v>
      </c>
      <c r="D17" s="542"/>
      <c r="E17" s="542"/>
      <c r="F17" s="132">
        <v>1</v>
      </c>
      <c r="G17" s="132">
        <v>1</v>
      </c>
      <c r="H17" s="541"/>
      <c r="I17" s="541"/>
      <c r="J17" s="541"/>
      <c r="K17" s="541"/>
    </row>
    <row r="18" spans="2:11">
      <c r="B18" s="538"/>
      <c r="C18" s="542" t="s">
        <v>1181</v>
      </c>
      <c r="D18" s="542"/>
      <c r="E18" s="542"/>
      <c r="F18" s="132" t="s">
        <v>1182</v>
      </c>
      <c r="G18" s="132">
        <v>3</v>
      </c>
      <c r="H18" s="541"/>
      <c r="I18" s="541"/>
      <c r="J18" s="541"/>
      <c r="K18" s="541"/>
    </row>
    <row r="19" spans="2:11">
      <c r="B19" s="538"/>
      <c r="C19" s="542" t="s">
        <v>1183</v>
      </c>
      <c r="D19" s="542"/>
      <c r="E19" s="542"/>
      <c r="F19" s="132">
        <v>3</v>
      </c>
      <c r="G19" s="132">
        <v>2</v>
      </c>
      <c r="H19" s="541"/>
      <c r="I19" s="541"/>
      <c r="J19" s="541"/>
      <c r="K19" s="541"/>
    </row>
    <row r="20" spans="2:11">
      <c r="B20" s="539"/>
      <c r="C20" s="542" t="s">
        <v>1184</v>
      </c>
      <c r="D20" s="542"/>
      <c r="E20" s="542"/>
      <c r="F20" s="132">
        <v>4</v>
      </c>
      <c r="G20" s="132">
        <v>2</v>
      </c>
      <c r="H20" s="541"/>
      <c r="I20" s="541"/>
      <c r="J20" s="541"/>
      <c r="K20" s="541"/>
    </row>
    <row r="21" spans="2:11">
      <c r="B21" s="537" t="s">
        <v>1168</v>
      </c>
      <c r="C21" s="427" t="s">
        <v>1180</v>
      </c>
      <c r="D21" s="427"/>
      <c r="E21" s="427"/>
      <c r="F21" s="132">
        <v>1</v>
      </c>
      <c r="G21" s="132">
        <v>1</v>
      </c>
      <c r="H21" s="541"/>
      <c r="I21" s="541"/>
      <c r="J21" s="541"/>
      <c r="K21" s="541"/>
    </row>
    <row r="22" spans="2:11">
      <c r="B22" s="538"/>
      <c r="C22" s="427" t="s">
        <v>1185</v>
      </c>
      <c r="D22" s="427"/>
      <c r="E22" s="427"/>
      <c r="F22" s="132">
        <v>2</v>
      </c>
      <c r="G22" s="132">
        <v>1</v>
      </c>
      <c r="H22" s="541"/>
      <c r="I22" s="541"/>
      <c r="J22" s="541"/>
      <c r="K22" s="541"/>
    </row>
    <row r="23" spans="2:11">
      <c r="B23" s="538"/>
      <c r="C23" s="427" t="s">
        <v>1183</v>
      </c>
      <c r="D23" s="427"/>
      <c r="E23" s="427"/>
      <c r="F23" s="132">
        <v>3</v>
      </c>
      <c r="G23" s="132">
        <v>2</v>
      </c>
      <c r="H23" s="541"/>
      <c r="I23" s="541"/>
      <c r="J23" s="541"/>
      <c r="K23" s="541"/>
    </row>
    <row r="24" spans="2:11">
      <c r="B24" s="538"/>
      <c r="C24" s="427" t="s">
        <v>1184</v>
      </c>
      <c r="D24" s="427"/>
      <c r="E24" s="427"/>
      <c r="F24" s="132">
        <v>4</v>
      </c>
      <c r="G24" s="132">
        <v>2</v>
      </c>
      <c r="H24" s="541"/>
      <c r="I24" s="541"/>
      <c r="J24" s="541"/>
      <c r="K24" s="541"/>
    </row>
    <row r="25" spans="2:11">
      <c r="B25" s="539"/>
      <c r="C25" s="427" t="s">
        <v>1186</v>
      </c>
      <c r="D25" s="427"/>
      <c r="E25" s="427"/>
      <c r="F25" s="132">
        <v>5</v>
      </c>
      <c r="G25" s="132">
        <v>2</v>
      </c>
      <c r="H25" s="541"/>
      <c r="I25" s="541"/>
      <c r="J25" s="541"/>
      <c r="K25" s="541"/>
    </row>
    <row r="26" spans="2:11">
      <c r="B26" s="537" t="s">
        <v>1169</v>
      </c>
      <c r="C26" s="427" t="s">
        <v>1180</v>
      </c>
      <c r="D26" s="427"/>
      <c r="E26" s="427"/>
      <c r="F26" s="132">
        <v>1</v>
      </c>
      <c r="G26" s="132">
        <v>1</v>
      </c>
      <c r="H26" s="541"/>
      <c r="I26" s="541"/>
      <c r="J26" s="541"/>
      <c r="K26" s="541"/>
    </row>
    <row r="27" spans="2:11">
      <c r="B27" s="538"/>
      <c r="C27" s="427" t="s">
        <v>1185</v>
      </c>
      <c r="D27" s="427"/>
      <c r="E27" s="427"/>
      <c r="F27" s="132" t="s">
        <v>1182</v>
      </c>
      <c r="G27" s="132">
        <v>3</v>
      </c>
      <c r="H27" s="541"/>
      <c r="I27" s="541"/>
      <c r="J27" s="541"/>
      <c r="K27" s="541"/>
    </row>
    <row r="28" spans="2:11">
      <c r="B28" s="538"/>
      <c r="C28" s="427" t="s">
        <v>1183</v>
      </c>
      <c r="D28" s="427"/>
      <c r="E28" s="427"/>
      <c r="F28" s="132">
        <v>3</v>
      </c>
      <c r="G28" s="132">
        <v>2</v>
      </c>
      <c r="H28" s="541"/>
      <c r="I28" s="541"/>
      <c r="J28" s="541"/>
      <c r="K28" s="541"/>
    </row>
    <row r="29" spans="2:11">
      <c r="B29" s="539"/>
      <c r="C29" s="427" t="s">
        <v>1184</v>
      </c>
      <c r="D29" s="427"/>
      <c r="E29" s="427"/>
      <c r="F29" s="132">
        <v>4</v>
      </c>
      <c r="G29" s="132">
        <v>2</v>
      </c>
      <c r="H29" s="541"/>
      <c r="I29" s="541"/>
      <c r="J29" s="541"/>
      <c r="K29" s="541"/>
    </row>
    <row r="30" spans="2:11">
      <c r="B30" s="540" t="s">
        <v>1187</v>
      </c>
      <c r="C30" s="540"/>
      <c r="D30" s="540"/>
      <c r="E30" s="540"/>
      <c r="F30" s="540"/>
      <c r="G30" s="540"/>
    </row>
    <row r="31" spans="2:11">
      <c r="B31" s="540" t="s">
        <v>1188</v>
      </c>
      <c r="C31" s="540"/>
      <c r="D31" s="540"/>
      <c r="E31" s="540"/>
      <c r="F31" s="540"/>
      <c r="G31" s="540"/>
    </row>
  </sheetData>
  <autoFilter ref="B10:K10" xr:uid="{E6E20C4A-1BDB-43CA-8430-564ABB73F776}"/>
  <mergeCells count="23">
    <mergeCell ref="H9:K9"/>
    <mergeCell ref="C23:E23"/>
    <mergeCell ref="B3:G3"/>
    <mergeCell ref="B15:C15"/>
    <mergeCell ref="C16:E16"/>
    <mergeCell ref="C17:E17"/>
    <mergeCell ref="C18:E18"/>
    <mergeCell ref="B26:B29"/>
    <mergeCell ref="B21:B25"/>
    <mergeCell ref="B30:G30"/>
    <mergeCell ref="B31:G31"/>
    <mergeCell ref="H16:K29"/>
    <mergeCell ref="C24:E24"/>
    <mergeCell ref="C25:E25"/>
    <mergeCell ref="C26:E26"/>
    <mergeCell ref="C27:E27"/>
    <mergeCell ref="C28:E28"/>
    <mergeCell ref="C29:E29"/>
    <mergeCell ref="C19:E19"/>
    <mergeCell ref="C20:E20"/>
    <mergeCell ref="B17:B20"/>
    <mergeCell ref="C21:E21"/>
    <mergeCell ref="C22:E22"/>
  </mergeCells>
  <conditionalFormatting sqref="I11:J13">
    <cfRule type="containsErrors" dxfId="0" priority="1">
      <formula>ISERROR(I11)</formula>
    </cfRule>
  </conditionalFormatting>
  <hyperlinks>
    <hyperlink ref="B7" r:id="rId1" xr:uid="{08631D27-EEE2-4DBF-985D-007431014C9F}"/>
    <hyperlink ref="B8" r:id="rId2" xr:uid="{776B5FE7-D088-40F5-ADE5-CCA88909237B}"/>
  </hyperlinks>
  <pageMargins left="0.75" right="0.75" top="1" bottom="1" header="0.511811023622047" footer="0.5"/>
  <pageSetup paperSize="9" orientation="portrait" horizontalDpi="300" verticalDpi="300" r:id="rId3"/>
  <headerFooter>
    <oddFooter>&amp;C&amp;1#&amp;"Calibri,Обычный"&amp;10&amp;K000000Classified as Business</oddFooter>
  </headerFooter>
  <drawing r:id="rId4"/>
  <legacyDrawing r:id="rId5"/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F03413-33E5-48B7-8281-3B2DD5CF85E0}">
  <dimension ref="A1:K22"/>
  <sheetViews>
    <sheetView showGridLines="0" zoomScale="145" zoomScaleNormal="145" workbookViewId="0">
      <selection activeCell="I14" sqref="I14"/>
    </sheetView>
  </sheetViews>
  <sheetFormatPr defaultColWidth="9.28515625" defaultRowHeight="12.75"/>
  <cols>
    <col min="1" max="1" width="2.140625" style="150" customWidth="1"/>
    <col min="2" max="2" width="15.7109375" style="152" customWidth="1"/>
    <col min="3" max="3" width="20.7109375" style="150" customWidth="1"/>
    <col min="4" max="4" width="26.7109375" style="150" customWidth="1"/>
    <col min="5" max="5" width="24.140625" style="150" customWidth="1"/>
    <col min="6" max="6" width="11.28515625" style="150" customWidth="1"/>
    <col min="7" max="7" width="16.28515625" style="150" bestFit="1" customWidth="1"/>
    <col min="8" max="8" width="17.7109375" style="150" customWidth="1"/>
    <col min="9" max="9" width="12.28515625" style="150" customWidth="1"/>
    <col min="10" max="10" width="11.28515625" style="150" customWidth="1"/>
    <col min="11" max="11" width="4.42578125" style="150" customWidth="1"/>
    <col min="12" max="16384" width="9.28515625" style="150"/>
  </cols>
  <sheetData>
    <row r="1" spans="1:11" ht="11.25" customHeight="1"/>
    <row r="2" spans="1:11" ht="42" customHeight="1">
      <c r="B2" s="286" t="s">
        <v>959</v>
      </c>
      <c r="C2" s="287"/>
      <c r="D2" s="294"/>
      <c r="E2" s="294"/>
      <c r="F2" s="294"/>
      <c r="G2" s="294"/>
      <c r="H2" s="294"/>
      <c r="I2" s="294"/>
      <c r="J2" s="294"/>
      <c r="K2" s="295"/>
    </row>
    <row r="3" spans="1:11" ht="70.5" customHeight="1">
      <c r="B3" s="439" t="s">
        <v>1732</v>
      </c>
      <c r="C3" s="481"/>
      <c r="D3" s="481"/>
      <c r="E3" s="481"/>
      <c r="F3" s="481"/>
      <c r="G3" s="219"/>
      <c r="H3" s="112"/>
      <c r="I3" s="112"/>
      <c r="J3" s="112"/>
      <c r="K3" s="113"/>
    </row>
    <row r="4" spans="1:11" ht="10.5" customHeight="1">
      <c r="B4" s="114" t="s">
        <v>2</v>
      </c>
      <c r="C4" s="115" t="s">
        <v>3</v>
      </c>
      <c r="D4" s="116"/>
      <c r="E4" s="117"/>
      <c r="F4" s="218"/>
      <c r="G4" s="112"/>
      <c r="H4" s="112"/>
      <c r="I4" s="112"/>
      <c r="J4" s="112"/>
      <c r="K4" s="113"/>
    </row>
    <row r="5" spans="1:11" ht="10.5" customHeight="1">
      <c r="B5" s="119" t="s">
        <v>4</v>
      </c>
      <c r="C5" s="115" t="s">
        <v>5</v>
      </c>
      <c r="D5" s="116"/>
      <c r="E5" s="117"/>
      <c r="F5" s="218"/>
      <c r="G5" s="112"/>
      <c r="H5" s="112"/>
      <c r="I5" s="112"/>
      <c r="J5" s="112"/>
      <c r="K5" s="113"/>
    </row>
    <row r="6" spans="1:11" ht="10.5" customHeight="1">
      <c r="B6" s="120" t="s">
        <v>6</v>
      </c>
      <c r="C6" s="115" t="s">
        <v>7</v>
      </c>
      <c r="D6" s="116"/>
      <c r="E6" s="117"/>
      <c r="F6" s="218"/>
      <c r="G6" s="112"/>
      <c r="H6" s="112"/>
      <c r="I6" s="112"/>
      <c r="J6" s="112"/>
      <c r="K6" s="113"/>
    </row>
    <row r="7" spans="1:11" s="222" customFormat="1" ht="15" customHeight="1">
      <c r="B7" s="121" t="s">
        <v>8</v>
      </c>
      <c r="C7" s="122"/>
      <c r="D7" s="122"/>
      <c r="E7" s="123"/>
      <c r="F7" s="112"/>
      <c r="G7" s="112"/>
      <c r="H7" s="112"/>
      <c r="I7" s="112"/>
      <c r="J7" s="112"/>
      <c r="K7" s="113"/>
    </row>
    <row r="8" spans="1:11" s="222" customFormat="1" ht="15" customHeight="1">
      <c r="A8" s="167"/>
      <c r="B8" s="124" t="s">
        <v>336</v>
      </c>
      <c r="C8" s="125"/>
      <c r="D8" s="125"/>
      <c r="E8" s="127"/>
      <c r="F8" s="112"/>
      <c r="G8" s="112"/>
      <c r="H8" s="231" t="s">
        <v>975</v>
      </c>
      <c r="I8" s="231" t="s">
        <v>944</v>
      </c>
      <c r="J8" s="112"/>
      <c r="K8" s="113"/>
    </row>
    <row r="9" spans="1:11" ht="11.25" customHeight="1">
      <c r="B9" s="182"/>
      <c r="C9" s="158"/>
      <c r="D9" s="158"/>
      <c r="E9" s="158"/>
      <c r="F9" s="158"/>
      <c r="G9" s="158"/>
      <c r="H9" s="564" t="s">
        <v>1717</v>
      </c>
      <c r="I9" s="564"/>
      <c r="J9" s="564"/>
      <c r="K9" s="567"/>
    </row>
    <row r="10" spans="1:11" ht="44.25" customHeight="1">
      <c r="B10" s="281" t="s">
        <v>10</v>
      </c>
      <c r="C10" s="281" t="s">
        <v>11</v>
      </c>
      <c r="D10" s="281" t="s">
        <v>13</v>
      </c>
      <c r="E10" s="281" t="s">
        <v>15</v>
      </c>
      <c r="F10" s="281" t="s">
        <v>16</v>
      </c>
      <c r="G10" s="281" t="s">
        <v>315</v>
      </c>
      <c r="H10" s="296" t="s">
        <v>18</v>
      </c>
      <c r="I10" s="301" t="s">
        <v>19</v>
      </c>
      <c r="J10" s="301" t="s">
        <v>20</v>
      </c>
      <c r="K10" s="298" t="s">
        <v>21</v>
      </c>
    </row>
    <row r="11" spans="1:11" ht="18">
      <c r="B11" s="129" t="s">
        <v>951</v>
      </c>
      <c r="C11" s="130" t="str">
        <f>VLOOKUP(B11,ИСХОДНИК!A:P,5,FALSE())</f>
        <v>LLG-R 185</v>
      </c>
      <c r="D11" s="131" t="str">
        <f>VLOOKUP(B11,ИСХОДНИК!A:P,11,FALSE())</f>
        <v>Под сварку встык DIN</v>
      </c>
      <c r="E11" s="223" t="str">
        <f>VLOOKUP(B11,ИСХОДНИК!A:P,10,FALSE())</f>
        <v>R717, R744 и фреоны</v>
      </c>
      <c r="F11" s="133">
        <f>VLOOKUP(B11,ИСХОДНИК!A:P,8,FALSE())</f>
        <v>40</v>
      </c>
      <c r="G11" s="134" t="str">
        <f>VLOOKUP(B11,ИСХОДНИК!A:P,9,FALSE())</f>
        <v xml:space="preserve"> -50…120</v>
      </c>
      <c r="H11" s="133" t="str">
        <f>VLOOKUP(B11,ИСХОДНИК!A:P,15,FALSE())</f>
        <v>PR PL40R-Project</v>
      </c>
      <c r="I11" s="136">
        <f>VLOOKUP(B11,ИСХОДНИК!A:P,13,FALSE())</f>
        <v>920</v>
      </c>
      <c r="J11" s="136">
        <f>VLOOKUP(B11,ИСХОДНИК!A:P,14,FALSE())</f>
        <v>1104</v>
      </c>
      <c r="K11" s="137" t="str">
        <f>IF(VLOOKUP(B11,ИСХОДНИК!A:R,18,FALSE())=1,ИСХОДНИК!$T$2,IF(VLOOKUP(B11,ИСХОДНИК!A:R,18,FALSE())=2,ИСХОДНИК!$T$4,IF(VLOOKUP(B11,ИСХОДНИК!A:R,18,FALSE())=3,ИСХОДНИК!$T$5)))</f>
        <v>◑</v>
      </c>
    </row>
    <row r="12" spans="1:11" ht="18">
      <c r="B12" s="129" t="s">
        <v>952</v>
      </c>
      <c r="C12" s="130" t="str">
        <f>VLOOKUP(B12,ИСХОДНИК!A:P,5,FALSE())</f>
        <v>LLG-R 335</v>
      </c>
      <c r="D12" s="131" t="str">
        <f>VLOOKUP(B12,ИСХОДНИК!A:P,11,FALSE())</f>
        <v>Под сварку встык DIN</v>
      </c>
      <c r="E12" s="223" t="str">
        <f>VLOOKUP(B12,ИСХОДНИК!A:P,10,FALSE())</f>
        <v>R717, R744 и фреоны</v>
      </c>
      <c r="F12" s="133">
        <f>VLOOKUP(B12,ИСХОДНИК!A:P,8,FALSE())</f>
        <v>40</v>
      </c>
      <c r="G12" s="134" t="str">
        <f>VLOOKUP(B12,ИСХОДНИК!A:P,9,FALSE())</f>
        <v xml:space="preserve"> -50…120</v>
      </c>
      <c r="H12" s="133" t="str">
        <f>VLOOKUP(B12,ИСХОДНИК!A:P,15,FALSE())</f>
        <v>PR PL40R-Project</v>
      </c>
      <c r="I12" s="136">
        <f>VLOOKUP(B12,ИСХОДНИК!A:P,13,FALSE())</f>
        <v>1090</v>
      </c>
      <c r="J12" s="136">
        <f>VLOOKUP(B12,ИСХОДНИК!A:P,14,FALSE())</f>
        <v>1308</v>
      </c>
      <c r="K12" s="137" t="str">
        <f>IF(VLOOKUP(B12,ИСХОДНИК!A:R,18,FALSE())=1,ИСХОДНИК!$T$2,IF(VLOOKUP(B12,ИСХОДНИК!A:R,18,FALSE())=2,ИСХОДНИК!$T$4,IF(VLOOKUP(B12,ИСХОДНИК!A:R,18,FALSE())=3,ИСХОДНИК!$T$5)))</f>
        <v>◑</v>
      </c>
    </row>
    <row r="13" spans="1:11" ht="18">
      <c r="B13" s="129" t="s">
        <v>954</v>
      </c>
      <c r="C13" s="130" t="str">
        <f>VLOOKUP(B13,ИСХОДНИК!A:P,5,FALSE())</f>
        <v>LLG-R 590</v>
      </c>
      <c r="D13" s="131" t="str">
        <f>VLOOKUP(B13,ИСХОДНИК!A:P,11,FALSE())</f>
        <v>Под сварку встык DIN</v>
      </c>
      <c r="E13" s="223" t="str">
        <f>VLOOKUP(B13,ИСХОДНИК!A:P,10,FALSE())</f>
        <v>R717, R744 и фреоны</v>
      </c>
      <c r="F13" s="133">
        <f>VLOOKUP(B13,ИСХОДНИК!A:P,8,FALSE())</f>
        <v>40</v>
      </c>
      <c r="G13" s="134" t="str">
        <f>VLOOKUP(B13,ИСХОДНИК!A:P,9,FALSE())</f>
        <v xml:space="preserve"> -50…120</v>
      </c>
      <c r="H13" s="133" t="str">
        <f>VLOOKUP(B13,ИСХОДНИК!A:P,15,FALSE())</f>
        <v>PR PL40R-Project</v>
      </c>
      <c r="I13" s="136">
        <f>VLOOKUP(B13,ИСХОДНИК!A:P,13,FALSE())</f>
        <v>1790</v>
      </c>
      <c r="J13" s="136">
        <f>VLOOKUP(B13,ИСХОДНИК!A:P,14,FALSE())</f>
        <v>2148</v>
      </c>
      <c r="K13" s="137" t="str">
        <f>IF(VLOOKUP(B13,ИСХОДНИК!A:R,18,FALSE())=1,ИСХОДНИК!$T$2,IF(VLOOKUP(B13,ИСХОДНИК!A:R,18,FALSE())=2,ИСХОДНИК!$T$4,IF(VLOOKUP(B13,ИСХОДНИК!A:R,18,FALSE())=3,ИСХОДНИК!$T$5)))</f>
        <v>◑</v>
      </c>
    </row>
    <row r="14" spans="1:11" ht="18">
      <c r="B14" s="129" t="s">
        <v>955</v>
      </c>
      <c r="C14" s="130" t="str">
        <f>VLOOKUP(B14,ИСХОДНИК!A:P,5,FALSE())</f>
        <v>LLG-R 740</v>
      </c>
      <c r="D14" s="131" t="str">
        <f>VLOOKUP(B14,ИСХОДНИК!A:P,11,FALSE())</f>
        <v>Под сварку встык DIN</v>
      </c>
      <c r="E14" s="223" t="str">
        <f>VLOOKUP(B14,ИСХОДНИК!A:P,10,FALSE())</f>
        <v>R717, R744 и фреоны</v>
      </c>
      <c r="F14" s="133">
        <f>VLOOKUP(B14,ИСХОДНИК!A:P,8,FALSE())</f>
        <v>40</v>
      </c>
      <c r="G14" s="134" t="str">
        <f>VLOOKUP(B14,ИСХОДНИК!A:P,9,FALSE())</f>
        <v xml:space="preserve"> -50…120</v>
      </c>
      <c r="H14" s="133" t="str">
        <f>VLOOKUP(B14,ИСХОДНИК!A:P,15,FALSE())</f>
        <v>PR PL40R-Project</v>
      </c>
      <c r="I14" s="136">
        <f>VLOOKUP(B14,ИСХОДНИК!A:P,13,FALSE())</f>
        <v>2150</v>
      </c>
      <c r="J14" s="136">
        <f>VLOOKUP(B14,ИСХОДНИК!A:P,14,FALSE())</f>
        <v>2580</v>
      </c>
      <c r="K14" s="137" t="str">
        <f>IF(VLOOKUP(B14,ИСХОДНИК!A:R,18,FALSE())=1,ИСХОДНИК!$T$2,IF(VLOOKUP(B14,ИСХОДНИК!A:R,18,FALSE())=2,ИСХОДНИК!$T$4,IF(VLOOKUP(B14,ИСХОДНИК!A:R,18,FALSE())=3,ИСХОДНИК!$T$5)))</f>
        <v>◑</v>
      </c>
    </row>
    <row r="15" spans="1:11" ht="18">
      <c r="B15" s="129" t="s">
        <v>956</v>
      </c>
      <c r="C15" s="130" t="str">
        <f>VLOOKUP(B15,ИСХОДНИК!A:P,5,FALSE())</f>
        <v>LLG-R 995</v>
      </c>
      <c r="D15" s="131" t="str">
        <f>VLOOKUP(B15,ИСХОДНИК!A:P,11,FALSE())</f>
        <v>Под сварку встык DIN</v>
      </c>
      <c r="E15" s="223" t="str">
        <f>VLOOKUP(B15,ИСХОДНИК!A:P,10,FALSE())</f>
        <v>R717, R744 и фреоны</v>
      </c>
      <c r="F15" s="133">
        <f>VLOOKUP(B15,ИСХОДНИК!A:P,8,FALSE())</f>
        <v>40</v>
      </c>
      <c r="G15" s="134" t="str">
        <f>VLOOKUP(B15,ИСХОДНИК!A:P,9,FALSE())</f>
        <v xml:space="preserve"> -50…120</v>
      </c>
      <c r="H15" s="133" t="str">
        <f>VLOOKUP(B15,ИСХОДНИК!A:P,15,FALSE())</f>
        <v>PR PL40R-Project</v>
      </c>
      <c r="I15" s="136">
        <f>VLOOKUP(B15,ИСХОДНИК!A:P,13,FALSE())</f>
        <v>2600</v>
      </c>
      <c r="J15" s="136">
        <f>VLOOKUP(B15,ИСХОДНИК!A:P,14,FALSE())</f>
        <v>3120</v>
      </c>
      <c r="K15" s="137" t="str">
        <f>IF(VLOOKUP(B15,ИСХОДНИК!A:R,18,FALSE())=1,ИСХОДНИК!$T$2,IF(VLOOKUP(B15,ИСХОДНИК!A:R,18,FALSE())=2,ИСХОДНИК!$T$4,IF(VLOOKUP(B15,ИСХОДНИК!A:R,18,FALSE())=3,ИСХОДНИК!$T$5)))</f>
        <v>◑</v>
      </c>
    </row>
    <row r="16" spans="1:11" ht="18">
      <c r="B16" s="129" t="s">
        <v>957</v>
      </c>
      <c r="C16" s="130" t="str">
        <f>VLOOKUP(B16,ИСХОДНИК!A:P,5,FALSE())</f>
        <v>LLG-R 1145</v>
      </c>
      <c r="D16" s="131" t="str">
        <f>VLOOKUP(B16,ИСХОДНИК!A:P,11,FALSE())</f>
        <v>Под сварку встык DIN</v>
      </c>
      <c r="E16" s="223" t="str">
        <f>VLOOKUP(B16,ИСХОДНИК!A:P,10,FALSE())</f>
        <v>R717, R744 и фреоны</v>
      </c>
      <c r="F16" s="133">
        <f>VLOOKUP(B16,ИСХОДНИК!A:P,8,FALSE())</f>
        <v>40</v>
      </c>
      <c r="G16" s="134" t="str">
        <f>VLOOKUP(B16,ИСХОДНИК!A:P,9,FALSE())</f>
        <v xml:space="preserve"> -50…120</v>
      </c>
      <c r="H16" s="133" t="str">
        <f>VLOOKUP(B16,ИСХОДНИК!A:P,15,FALSE())</f>
        <v>PR PL40R-Project</v>
      </c>
      <c r="I16" s="136">
        <f>VLOOKUP(B16,ИСХОДНИК!A:P,13,FALSE())</f>
        <v>2900</v>
      </c>
      <c r="J16" s="136">
        <f>VLOOKUP(B16,ИСХОДНИК!A:P,14,FALSE())</f>
        <v>3480</v>
      </c>
      <c r="K16" s="137" t="str">
        <f>IF(VLOOKUP(B16,ИСХОДНИК!A:R,18,FALSE())=1,ИСХОДНИК!$T$2,IF(VLOOKUP(B16,ИСХОДНИК!A:R,18,FALSE())=2,ИСХОДНИК!$T$4,IF(VLOOKUP(B16,ИСХОДНИК!A:R,18,FALSE())=3,ИСХОДНИК!$T$5)))</f>
        <v>◑</v>
      </c>
    </row>
    <row r="17" spans="2:11" ht="18">
      <c r="B17" s="129" t="s">
        <v>958</v>
      </c>
      <c r="C17" s="130" t="str">
        <f>VLOOKUP(B17,ИСХОДНИК!A:P,5,FALSE())</f>
        <v>LLG-R 1550</v>
      </c>
      <c r="D17" s="131" t="str">
        <f>VLOOKUP(B17,ИСХОДНИК!A:P,11,FALSE())</f>
        <v>Под сварку встык DIN</v>
      </c>
      <c r="E17" s="223" t="str">
        <f>VLOOKUP(B17,ИСХОДНИК!A:P,10,FALSE())</f>
        <v>R717, R744 и фреоны</v>
      </c>
      <c r="F17" s="133">
        <f>VLOOKUP(B17,ИСХОДНИК!A:P,8,FALSE())</f>
        <v>40</v>
      </c>
      <c r="G17" s="134" t="str">
        <f>VLOOKUP(B17,ИСХОДНИК!A:P,9,FALSE())</f>
        <v xml:space="preserve"> -50…120</v>
      </c>
      <c r="H17" s="133" t="str">
        <f>VLOOKUP(B17,ИСХОДНИК!A:P,15,FALSE())</f>
        <v>PR PL40R-Project</v>
      </c>
      <c r="I17" s="136">
        <f>VLOOKUP(B17,ИСХОДНИК!A:P,13,FALSE())</f>
        <v>3700</v>
      </c>
      <c r="J17" s="136">
        <f>VLOOKUP(B17,ИСХОДНИК!A:P,14,FALSE())</f>
        <v>4440</v>
      </c>
      <c r="K17" s="137" t="str">
        <f>IF(VLOOKUP(B17,ИСХОДНИК!A:R,18,FALSE())=1,ИСХОДНИК!$T$2,IF(VLOOKUP(B17,ИСХОДНИК!A:R,18,FALSE())=2,ИСХОДНИК!$T$4,IF(VLOOKUP(B17,ИСХОДНИК!A:R,18,FALSE())=3,ИСХОДНИК!$T$5)))</f>
        <v>◑</v>
      </c>
    </row>
    <row r="18" spans="2:11" ht="15" customHeight="1">
      <c r="B18" s="544" t="s">
        <v>976</v>
      </c>
      <c r="C18" s="544"/>
      <c r="D18" s="544"/>
      <c r="E18" s="544"/>
      <c r="F18" s="544"/>
      <c r="G18" s="544"/>
      <c r="H18" s="544"/>
      <c r="I18" s="544"/>
      <c r="J18" s="544"/>
      <c r="K18" s="544"/>
    </row>
    <row r="20" spans="2:11" ht="40.5">
      <c r="B20" s="296" t="s">
        <v>10</v>
      </c>
      <c r="C20" s="296" t="s">
        <v>11</v>
      </c>
      <c r="D20" s="296" t="s">
        <v>13</v>
      </c>
      <c r="E20" s="296" t="s">
        <v>15</v>
      </c>
      <c r="F20" s="296" t="s">
        <v>16</v>
      </c>
      <c r="G20" s="296" t="s">
        <v>315</v>
      </c>
      <c r="H20" s="296" t="s">
        <v>18</v>
      </c>
      <c r="I20" s="296" t="s">
        <v>19</v>
      </c>
      <c r="J20" s="296" t="s">
        <v>20</v>
      </c>
      <c r="K20" s="298" t="s">
        <v>21</v>
      </c>
    </row>
    <row r="21" spans="2:11" s="230" customFormat="1" ht="34.5" customHeight="1">
      <c r="B21" s="129" t="s">
        <v>933</v>
      </c>
      <c r="C21" s="232" t="str">
        <f>VLOOKUP(B21,ИСХОДНИК!A:P,5,FALSE())</f>
        <v xml:space="preserve">SG-R 25D </v>
      </c>
      <c r="D21" s="232" t="str">
        <f>VLOOKUP(B21,ИСХОДНИК!A:P,11,FALSE())</f>
        <v>Под сварку встык DIN</v>
      </c>
      <c r="E21" s="232" t="str">
        <f>VLOOKUP(B21,ИСХОДНИК!A:P,10,FALSE())</f>
        <v>R717, R744 и фреоны</v>
      </c>
      <c r="F21" s="132">
        <f>VLOOKUP(B21,ИСХОДНИК!A:P,8,FALSE())</f>
        <v>52</v>
      </c>
      <c r="G21" s="132" t="str">
        <f>VLOOKUP(B21,ИСХОДНИК!A:P,9,FALSE())</f>
        <v xml:space="preserve"> -50…150</v>
      </c>
      <c r="H21" s="132" t="str">
        <f>VLOOKUP(B21,ИСХОДНИК!A:P,15,FALSE())</f>
        <v>U6 PL40R</v>
      </c>
      <c r="I21" s="136">
        <f>VLOOKUP(B21,ИСХОДНИК!A:P,13,FALSE())</f>
        <v>260</v>
      </c>
      <c r="J21" s="136">
        <f>VLOOKUP(B21,ИСХОДНИК!A:P,14,FALSE())</f>
        <v>312</v>
      </c>
      <c r="K21" s="132" t="str">
        <f>IF(VLOOKUP(B21,ИСХОДНИК!A:R,18,FALSE())=1,ИСХОДНИК!$T$2,IF(VLOOKUP(B21,ИСХОДНИК!A:R,18,FALSE())=2,ИСХОДНИК!$T$4,IF(VLOOKUP(B17,ИСХОДНИК!A:R,18,FALSE())=3,ИСХОДНИК!$T$5)))</f>
        <v>◑</v>
      </c>
    </row>
    <row r="22" spans="2:11">
      <c r="B22" s="544" t="s">
        <v>977</v>
      </c>
      <c r="C22" s="544"/>
      <c r="D22" s="544"/>
      <c r="E22" s="544"/>
      <c r="F22" s="544"/>
      <c r="G22" s="544"/>
      <c r="H22" s="544"/>
      <c r="I22" s="544"/>
      <c r="J22" s="544"/>
      <c r="K22" s="544"/>
    </row>
  </sheetData>
  <autoFilter ref="B10:K10" xr:uid="{ECF03413-33E5-48B7-8281-3B2DD5CF85E0}"/>
  <mergeCells count="4">
    <mergeCell ref="B3:F3"/>
    <mergeCell ref="B18:K18"/>
    <mergeCell ref="B22:K22"/>
    <mergeCell ref="H9:K9"/>
  </mergeCells>
  <hyperlinks>
    <hyperlink ref="B7" r:id="rId1" xr:uid="{70E8DBFB-74B1-488C-B8D5-970AE11FE47D}"/>
    <hyperlink ref="B8" r:id="rId2" xr:uid="{AC98015E-8367-4D34-BAAA-6F39583CC14A}"/>
  </hyperlinks>
  <pageMargins left="0.75" right="0.75" top="1" bottom="1" header="0.511811023622047" footer="0.5"/>
  <pageSetup paperSize="9" orientation="portrait" horizontalDpi="300" verticalDpi="300" r:id="rId3"/>
  <headerFooter>
    <oddFooter>&amp;C&amp;1#&amp;"Calibri,Обычный"&amp;10&amp;K000000Classified as Business</oddFooter>
  </headerFooter>
  <drawing r:id="rId4"/>
  <legacyDrawing r:id="rId5"/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356912-5A2B-4044-BBE7-6366A95B8CBC}">
  <sheetPr codeName="Лист13"/>
  <dimension ref="B1:M132"/>
  <sheetViews>
    <sheetView showGridLines="0" zoomScale="145" zoomScaleNormal="145" workbookViewId="0">
      <selection activeCell="O4" sqref="O4"/>
    </sheetView>
  </sheetViews>
  <sheetFormatPr defaultRowHeight="12.75"/>
  <cols>
    <col min="1" max="1" width="2.28515625" customWidth="1"/>
    <col min="2" max="2" width="18.42578125" style="63" customWidth="1"/>
    <col min="3" max="3" width="27" customWidth="1"/>
    <col min="4" max="4" width="15.28515625" customWidth="1"/>
    <col min="5" max="5" width="9.7109375" bestFit="1" customWidth="1"/>
    <col min="6" max="6" width="11" style="19" customWidth="1"/>
    <col min="7" max="7" width="14.42578125" customWidth="1"/>
    <col min="8" max="8" width="25.5703125" bestFit="1" customWidth="1"/>
    <col min="9" max="9" width="11.28515625" customWidth="1"/>
    <col min="10" max="10" width="11" customWidth="1"/>
    <col min="11" max="11" width="10.85546875" customWidth="1"/>
    <col min="12" max="12" width="6.42578125" customWidth="1"/>
    <col min="13" max="13" width="26" hidden="1" customWidth="1"/>
  </cols>
  <sheetData>
    <row r="1" spans="2:12">
      <c r="B1" s="545" t="s">
        <v>762</v>
      </c>
      <c r="C1" s="545"/>
      <c r="D1" s="545"/>
      <c r="E1" s="545"/>
      <c r="F1" s="545"/>
      <c r="G1" s="545"/>
      <c r="H1" s="545"/>
      <c r="I1" s="545"/>
      <c r="J1" s="545"/>
      <c r="K1" s="545"/>
      <c r="L1" s="545"/>
    </row>
    <row r="2" spans="2:12">
      <c r="B2" s="546"/>
      <c r="C2" s="546"/>
      <c r="D2" s="546"/>
      <c r="E2" s="546"/>
      <c r="F2" s="546"/>
      <c r="G2" s="546"/>
      <c r="H2" s="546"/>
      <c r="I2" s="546"/>
      <c r="J2" s="546"/>
      <c r="K2" s="546"/>
      <c r="L2" s="546"/>
    </row>
    <row r="3" spans="2:12" ht="236.25" customHeight="1">
      <c r="B3" s="591"/>
      <c r="C3" s="592"/>
      <c r="D3" s="592"/>
      <c r="E3" s="592"/>
      <c r="F3" s="592"/>
      <c r="G3" s="592"/>
      <c r="H3" s="592"/>
      <c r="I3" s="592"/>
      <c r="J3" s="592"/>
      <c r="K3" s="592"/>
      <c r="L3" s="594"/>
    </row>
    <row r="4" spans="2:12" ht="16.5" customHeight="1">
      <c r="B4" s="595"/>
      <c r="C4" s="593"/>
      <c r="D4" s="593"/>
      <c r="E4" s="593"/>
      <c r="F4" s="593"/>
      <c r="G4" s="593"/>
      <c r="H4" s="593"/>
      <c r="I4" s="564" t="s">
        <v>1717</v>
      </c>
      <c r="J4" s="564"/>
      <c r="K4" s="564"/>
      <c r="L4" s="567"/>
    </row>
    <row r="5" spans="2:12" ht="40.5">
      <c r="B5" s="344" t="s">
        <v>714</v>
      </c>
      <c r="C5" s="344" t="s">
        <v>356</v>
      </c>
      <c r="D5" s="344" t="s">
        <v>715</v>
      </c>
      <c r="E5" s="344" t="s">
        <v>345</v>
      </c>
      <c r="F5" s="344" t="s">
        <v>761</v>
      </c>
      <c r="G5" s="344" t="s">
        <v>792</v>
      </c>
      <c r="H5" s="344" t="s">
        <v>717</v>
      </c>
      <c r="I5" s="344" t="s">
        <v>18</v>
      </c>
      <c r="J5" s="301" t="s">
        <v>19</v>
      </c>
      <c r="K5" s="301" t="s">
        <v>20</v>
      </c>
      <c r="L5" s="321" t="s">
        <v>21</v>
      </c>
    </row>
    <row r="6" spans="2:12">
      <c r="B6" s="537" t="s">
        <v>725</v>
      </c>
      <c r="C6" s="151" t="s">
        <v>718</v>
      </c>
      <c r="D6" s="151" t="s">
        <v>719</v>
      </c>
      <c r="E6" s="234">
        <v>2</v>
      </c>
      <c r="F6" s="402">
        <v>1</v>
      </c>
      <c r="G6" s="570" t="str">
        <f>VLOOKUP(B6,ИСХОДНИК!A:P,7,FALSE())</f>
        <v xml:space="preserve">  10-15</v>
      </c>
      <c r="H6" s="151" t="s">
        <v>723</v>
      </c>
      <c r="I6" s="570" t="str">
        <f>VLOOKUP(B6,ИСХОДНИК!A:P,15,FALSE())</f>
        <v>U6 PL40R</v>
      </c>
      <c r="J6" s="571">
        <f>VLOOKUP(B6,ИСХОДНИК!A:N,13,FALSE())</f>
        <v>30</v>
      </c>
      <c r="K6" s="571">
        <f>VLOOKUP(B6,ИСХОДНИК!A:N,14,FALSE())</f>
        <v>36</v>
      </c>
      <c r="L6" s="586" t="str">
        <f>IF(VLOOKUP(B6,ИСХОДНИК!A:R,18,FALSE())=1,ИСХОДНИК!$T$2,IF(VLOOKUP(B6,ИСХОДНИК!A:R,18,FALSE())=2,ИСХОДНИК!$T$4,IF(VLOOKUP(B6,ИСХОДНИК!A:R,18,FALSE())=3,ИСХОДНИК!$T$5)))</f>
        <v>◑</v>
      </c>
    </row>
    <row r="7" spans="2:12">
      <c r="B7" s="538"/>
      <c r="C7" s="151" t="s">
        <v>718</v>
      </c>
      <c r="D7" s="151" t="s">
        <v>719</v>
      </c>
      <c r="E7" s="234">
        <v>1</v>
      </c>
      <c r="F7" s="402">
        <v>2</v>
      </c>
      <c r="G7" s="570"/>
      <c r="H7" s="151" t="s">
        <v>396</v>
      </c>
      <c r="I7" s="570"/>
      <c r="J7" s="573"/>
      <c r="K7" s="573"/>
      <c r="L7" s="586"/>
    </row>
    <row r="8" spans="2:12">
      <c r="B8" s="538"/>
      <c r="C8" s="151" t="s">
        <v>718</v>
      </c>
      <c r="D8" s="151" t="s">
        <v>719</v>
      </c>
      <c r="E8" s="234">
        <v>1</v>
      </c>
      <c r="F8" s="402">
        <v>3</v>
      </c>
      <c r="G8" s="570"/>
      <c r="H8" s="151" t="s">
        <v>396</v>
      </c>
      <c r="I8" s="570"/>
      <c r="J8" s="573"/>
      <c r="K8" s="573"/>
      <c r="L8" s="586"/>
    </row>
    <row r="9" spans="2:12">
      <c r="B9" s="538"/>
      <c r="C9" s="151" t="s">
        <v>718</v>
      </c>
      <c r="D9" s="151" t="s">
        <v>719</v>
      </c>
      <c r="E9" s="234">
        <v>3</v>
      </c>
      <c r="F9" s="402">
        <v>4</v>
      </c>
      <c r="G9" s="570"/>
      <c r="H9" s="151" t="s">
        <v>724</v>
      </c>
      <c r="I9" s="570"/>
      <c r="J9" s="573"/>
      <c r="K9" s="573"/>
      <c r="L9" s="586"/>
    </row>
    <row r="10" spans="2:12">
      <c r="B10" s="538"/>
      <c r="C10" s="151" t="s">
        <v>720</v>
      </c>
      <c r="D10" s="151" t="s">
        <v>721</v>
      </c>
      <c r="E10" s="234">
        <v>3</v>
      </c>
      <c r="F10" s="402">
        <v>5</v>
      </c>
      <c r="G10" s="570"/>
      <c r="H10" s="151" t="s">
        <v>724</v>
      </c>
      <c r="I10" s="570"/>
      <c r="J10" s="573"/>
      <c r="K10" s="573"/>
      <c r="L10" s="586"/>
    </row>
    <row r="11" spans="2:12" ht="12.75" customHeight="1">
      <c r="B11" s="537" t="s">
        <v>726</v>
      </c>
      <c r="C11" s="151" t="s">
        <v>718</v>
      </c>
      <c r="D11" s="151" t="s">
        <v>719</v>
      </c>
      <c r="E11" s="234">
        <v>2</v>
      </c>
      <c r="F11" s="402">
        <v>1</v>
      </c>
      <c r="G11" s="570" t="str">
        <f>VLOOKUP(B11,ИСХОДНИК!A:P,7,FALSE())</f>
        <v>20-25</v>
      </c>
      <c r="H11" s="151" t="s">
        <v>723</v>
      </c>
      <c r="I11" s="570" t="str">
        <f>VLOOKUP(B11,ИСХОДНИК!A:P,15,FALSE())</f>
        <v>U6 PL40R</v>
      </c>
      <c r="J11" s="571">
        <f>VLOOKUP(B11,ИСХОДНИК!A:N,13,FALSE())</f>
        <v>35</v>
      </c>
      <c r="K11" s="571">
        <f>VLOOKUP(B11,ИСХОДНИК!A:N,14,FALSE())</f>
        <v>42</v>
      </c>
      <c r="L11" s="586" t="str">
        <f>IF(VLOOKUP(B11,ИСХОДНИК!A:R,18,FALSE())=1,ИСХОДНИК!$T$2,IF(VLOOKUP(B11,ИСХОДНИК!A:R,18,FALSE())=2,ИСХОДНИК!$T$4,IF(VLOOKUP(B11,ИСХОДНИК!A:R,18,FALSE())=3,ИСХОДНИК!$T$5)))</f>
        <v>◑</v>
      </c>
    </row>
    <row r="12" spans="2:12" ht="12.75" customHeight="1">
      <c r="B12" s="538"/>
      <c r="C12" s="151" t="s">
        <v>718</v>
      </c>
      <c r="D12" s="151" t="s">
        <v>719</v>
      </c>
      <c r="E12" s="234">
        <v>1</v>
      </c>
      <c r="F12" s="402">
        <v>2</v>
      </c>
      <c r="G12" s="570"/>
      <c r="H12" s="151" t="s">
        <v>809</v>
      </c>
      <c r="I12" s="570"/>
      <c r="J12" s="573"/>
      <c r="K12" s="573"/>
      <c r="L12" s="586"/>
    </row>
    <row r="13" spans="2:12" ht="12.75" customHeight="1">
      <c r="B13" s="538"/>
      <c r="C13" s="151" t="s">
        <v>718</v>
      </c>
      <c r="D13" s="151" t="s">
        <v>719</v>
      </c>
      <c r="E13" s="234">
        <v>1</v>
      </c>
      <c r="F13" s="402">
        <v>3</v>
      </c>
      <c r="G13" s="570"/>
      <c r="H13" s="151" t="s">
        <v>396</v>
      </c>
      <c r="I13" s="570"/>
      <c r="J13" s="573"/>
      <c r="K13" s="573"/>
      <c r="L13" s="586"/>
    </row>
    <row r="14" spans="2:12" ht="12.75" customHeight="1">
      <c r="B14" s="538"/>
      <c r="C14" s="151" t="s">
        <v>718</v>
      </c>
      <c r="D14" s="151" t="s">
        <v>719</v>
      </c>
      <c r="E14" s="234">
        <v>3</v>
      </c>
      <c r="F14" s="402">
        <v>4</v>
      </c>
      <c r="G14" s="570"/>
      <c r="H14" s="151" t="s">
        <v>724</v>
      </c>
      <c r="I14" s="570"/>
      <c r="J14" s="573"/>
      <c r="K14" s="573"/>
      <c r="L14" s="586"/>
    </row>
    <row r="15" spans="2:12" ht="12.75" customHeight="1">
      <c r="B15" s="538"/>
      <c r="C15" s="151" t="s">
        <v>720</v>
      </c>
      <c r="D15" s="151" t="s">
        <v>721</v>
      </c>
      <c r="E15" s="234">
        <v>3</v>
      </c>
      <c r="F15" s="402">
        <v>5</v>
      </c>
      <c r="G15" s="570"/>
      <c r="H15" s="151" t="s">
        <v>724</v>
      </c>
      <c r="I15" s="570"/>
      <c r="J15" s="573"/>
      <c r="K15" s="573"/>
      <c r="L15" s="586"/>
    </row>
    <row r="16" spans="2:12" ht="12.75" customHeight="1">
      <c r="B16" s="537" t="s">
        <v>727</v>
      </c>
      <c r="C16" s="151" t="s">
        <v>718</v>
      </c>
      <c r="D16" s="151" t="s">
        <v>719</v>
      </c>
      <c r="E16" s="234">
        <v>2</v>
      </c>
      <c r="F16" s="402">
        <v>1</v>
      </c>
      <c r="G16" s="570" t="str">
        <f>VLOOKUP(B16,ИСХОДНИК!A:P,7,FALSE())</f>
        <v>32-40</v>
      </c>
      <c r="H16" s="151" t="s">
        <v>808</v>
      </c>
      <c r="I16" s="570" t="str">
        <f>VLOOKUP(B16,ИСХОДНИК!A:P,15,FALSE())</f>
        <v>U6 PL40R</v>
      </c>
      <c r="J16" s="571">
        <f>VLOOKUP(B16,ИСХОДНИК!A:N,13,FALSE())</f>
        <v>62</v>
      </c>
      <c r="K16" s="571">
        <f>VLOOKUP(B16,ИСХОДНИК!A:N,14,FALSE())</f>
        <v>74.399999999999991</v>
      </c>
      <c r="L16" s="586" t="str">
        <f>IF(VLOOKUP(B16,ИСХОДНИК!A:R,18,FALSE())=1,ИСХОДНИК!$T$2,IF(VLOOKUP(B16,ИСХОДНИК!A:R,18,FALSE())=2,ИСХОДНИК!$T$4,IF(VLOOKUP(B16,ИСХОДНИК!A:R,18,FALSE())=3,ИСХОДНИК!$T$5)))</f>
        <v>◑</v>
      </c>
    </row>
    <row r="17" spans="2:12" ht="12.75" customHeight="1">
      <c r="B17" s="538"/>
      <c r="C17" s="151" t="s">
        <v>718</v>
      </c>
      <c r="D17" s="151" t="s">
        <v>719</v>
      </c>
      <c r="E17" s="234">
        <v>1</v>
      </c>
      <c r="F17" s="402">
        <v>2</v>
      </c>
      <c r="G17" s="570"/>
      <c r="H17" s="151" t="s">
        <v>810</v>
      </c>
      <c r="I17" s="570"/>
      <c r="J17" s="573"/>
      <c r="K17" s="573"/>
      <c r="L17" s="586"/>
    </row>
    <row r="18" spans="2:12" ht="12.75" customHeight="1">
      <c r="B18" s="538"/>
      <c r="C18" s="151" t="s">
        <v>718</v>
      </c>
      <c r="D18" s="151" t="s">
        <v>719</v>
      </c>
      <c r="E18" s="234">
        <v>1</v>
      </c>
      <c r="F18" s="402">
        <v>3</v>
      </c>
      <c r="G18" s="570"/>
      <c r="H18" s="151" t="s">
        <v>810</v>
      </c>
      <c r="I18" s="570"/>
      <c r="J18" s="573"/>
      <c r="K18" s="573"/>
      <c r="L18" s="586"/>
    </row>
    <row r="19" spans="2:12" ht="12.75" customHeight="1">
      <c r="B19" s="538"/>
      <c r="C19" s="151" t="s">
        <v>718</v>
      </c>
      <c r="D19" s="151" t="s">
        <v>719</v>
      </c>
      <c r="E19" s="234">
        <v>3</v>
      </c>
      <c r="F19" s="402">
        <v>4</v>
      </c>
      <c r="G19" s="570"/>
      <c r="H19" s="151" t="s">
        <v>811</v>
      </c>
      <c r="I19" s="570"/>
      <c r="J19" s="573"/>
      <c r="K19" s="573"/>
      <c r="L19" s="586"/>
    </row>
    <row r="20" spans="2:12" ht="12.75" customHeight="1">
      <c r="B20" s="538"/>
      <c r="C20" s="151" t="s">
        <v>720</v>
      </c>
      <c r="D20" s="151" t="s">
        <v>721</v>
      </c>
      <c r="E20" s="234">
        <v>3</v>
      </c>
      <c r="F20" s="402">
        <v>5</v>
      </c>
      <c r="G20" s="570"/>
      <c r="H20" s="151" t="s">
        <v>812</v>
      </c>
      <c r="I20" s="570"/>
      <c r="J20" s="573"/>
      <c r="K20" s="573"/>
      <c r="L20" s="586"/>
    </row>
    <row r="21" spans="2:12" ht="12.75" customHeight="1">
      <c r="B21" s="537" t="s">
        <v>728</v>
      </c>
      <c r="C21" s="151" t="s">
        <v>718</v>
      </c>
      <c r="D21" s="151" t="s">
        <v>719</v>
      </c>
      <c r="E21" s="234">
        <v>2</v>
      </c>
      <c r="F21" s="402">
        <v>1</v>
      </c>
      <c r="G21" s="570">
        <f>VLOOKUP(B21,ИСХОДНИК!A:P,7,FALSE())</f>
        <v>50</v>
      </c>
      <c r="H21" s="151" t="s">
        <v>810</v>
      </c>
      <c r="I21" s="570" t="str">
        <f>VLOOKUP(B21,ИСХОДНИК!A:P,15,FALSE())</f>
        <v>U6 PL40R</v>
      </c>
      <c r="J21" s="571">
        <f>VLOOKUP(B21,ИСХОДНИК!A:N,13,FALSE())</f>
        <v>75</v>
      </c>
      <c r="K21" s="571">
        <f>VLOOKUP(B21,ИСХОДНИК!A:N,14,FALSE())</f>
        <v>90</v>
      </c>
      <c r="L21" s="586" t="str">
        <f>IF(VLOOKUP(B21,ИСХОДНИК!A:R,18,FALSE())=1,ИСХОДНИК!$T$2,IF(VLOOKUP(B21,ИСХОДНИК!A:R,18,FALSE())=2,ИСХОДНИК!$T$4,IF(VLOOKUP(B21,ИСХОДНИК!A:R,18,FALSE())=3,ИСХОДНИК!$T$5)))</f>
        <v>◑</v>
      </c>
    </row>
    <row r="22" spans="2:12" ht="12.75" customHeight="1">
      <c r="B22" s="538"/>
      <c r="C22" s="151" t="s">
        <v>718</v>
      </c>
      <c r="D22" s="151" t="s">
        <v>719</v>
      </c>
      <c r="E22" s="234">
        <v>1</v>
      </c>
      <c r="F22" s="402">
        <v>2</v>
      </c>
      <c r="G22" s="570"/>
      <c r="H22" s="151" t="s">
        <v>810</v>
      </c>
      <c r="I22" s="570"/>
      <c r="J22" s="573"/>
      <c r="K22" s="573"/>
      <c r="L22" s="586"/>
    </row>
    <row r="23" spans="2:12" ht="12.75" customHeight="1">
      <c r="B23" s="538"/>
      <c r="C23" s="151" t="s">
        <v>718</v>
      </c>
      <c r="D23" s="151" t="s">
        <v>719</v>
      </c>
      <c r="E23" s="234">
        <v>1</v>
      </c>
      <c r="F23" s="402">
        <v>3</v>
      </c>
      <c r="G23" s="570"/>
      <c r="H23" s="151" t="s">
        <v>810</v>
      </c>
      <c r="I23" s="570"/>
      <c r="J23" s="573"/>
      <c r="K23" s="573"/>
      <c r="L23" s="586"/>
    </row>
    <row r="24" spans="2:12" ht="12.75" customHeight="1">
      <c r="B24" s="538"/>
      <c r="C24" s="151" t="s">
        <v>718</v>
      </c>
      <c r="D24" s="151" t="s">
        <v>719</v>
      </c>
      <c r="E24" s="234">
        <v>3</v>
      </c>
      <c r="F24" s="402">
        <v>4</v>
      </c>
      <c r="G24" s="570"/>
      <c r="H24" s="151" t="s">
        <v>812</v>
      </c>
      <c r="I24" s="570"/>
      <c r="J24" s="573"/>
      <c r="K24" s="573"/>
      <c r="L24" s="586"/>
    </row>
    <row r="25" spans="2:12" ht="12.75" customHeight="1">
      <c r="B25" s="538"/>
      <c r="C25" s="151" t="s">
        <v>720</v>
      </c>
      <c r="D25" s="151" t="s">
        <v>721</v>
      </c>
      <c r="E25" s="234">
        <v>3</v>
      </c>
      <c r="F25" s="402">
        <v>5</v>
      </c>
      <c r="G25" s="570"/>
      <c r="H25" s="151" t="s">
        <v>812</v>
      </c>
      <c r="I25" s="570"/>
      <c r="J25" s="573"/>
      <c r="K25" s="573"/>
      <c r="L25" s="586"/>
    </row>
    <row r="26" spans="2:12" ht="12.75" customHeight="1">
      <c r="B26" s="537" t="s">
        <v>729</v>
      </c>
      <c r="C26" s="151" t="s">
        <v>718</v>
      </c>
      <c r="D26" s="151" t="s">
        <v>719</v>
      </c>
      <c r="E26" s="234">
        <v>2</v>
      </c>
      <c r="F26" s="402">
        <v>1</v>
      </c>
      <c r="G26" s="570">
        <f>VLOOKUP(B26,ИСХОДНИК!A:P,7,FALSE())</f>
        <v>65</v>
      </c>
      <c r="H26" s="151" t="s">
        <v>808</v>
      </c>
      <c r="I26" s="570" t="str">
        <f>VLOOKUP(B26,ИСХОДНИК!A:P,15,FALSE())</f>
        <v>U6 PL40R</v>
      </c>
      <c r="J26" s="571">
        <f>VLOOKUP(B26,ИСХОДНИК!A:N,13,FALSE())</f>
        <v>97</v>
      </c>
      <c r="K26" s="571">
        <f>VLOOKUP(B26,ИСХОДНИК!A:N,14,FALSE())</f>
        <v>116.39999999999999</v>
      </c>
      <c r="L26" s="586" t="str">
        <f>IF(VLOOKUP(B26,ИСХОДНИК!A:R,18,FALSE())=1,ИСХОДНИК!$T$2,IF(VLOOKUP(B26,ИСХОДНИК!A:R,18,FALSE())=2,ИСХОДНИК!$T$4,IF(VLOOKUP(B26,ИСХОДНИК!A:R,18,FALSE())=3,ИСХОДНИК!$T$5)))</f>
        <v>◑</v>
      </c>
    </row>
    <row r="27" spans="2:12" ht="12.75" customHeight="1">
      <c r="B27" s="538"/>
      <c r="C27" s="151" t="s">
        <v>718</v>
      </c>
      <c r="D27" s="151" t="s">
        <v>719</v>
      </c>
      <c r="E27" s="234">
        <v>1</v>
      </c>
      <c r="F27" s="402">
        <v>2</v>
      </c>
      <c r="G27" s="570"/>
      <c r="H27" s="151" t="s">
        <v>808</v>
      </c>
      <c r="I27" s="570"/>
      <c r="J27" s="573"/>
      <c r="K27" s="573"/>
      <c r="L27" s="586"/>
    </row>
    <row r="28" spans="2:12" ht="12.75" customHeight="1">
      <c r="B28" s="538"/>
      <c r="C28" s="151" t="s">
        <v>718</v>
      </c>
      <c r="D28" s="151" t="s">
        <v>719</v>
      </c>
      <c r="E28" s="234">
        <v>1</v>
      </c>
      <c r="F28" s="402">
        <v>3</v>
      </c>
      <c r="G28" s="570"/>
      <c r="H28" s="151" t="s">
        <v>808</v>
      </c>
      <c r="I28" s="570"/>
      <c r="J28" s="573"/>
      <c r="K28" s="573"/>
      <c r="L28" s="586"/>
    </row>
    <row r="29" spans="2:12" ht="12.75" customHeight="1">
      <c r="B29" s="538"/>
      <c r="C29" s="151" t="s">
        <v>718</v>
      </c>
      <c r="D29" s="151" t="s">
        <v>719</v>
      </c>
      <c r="E29" s="234">
        <v>3</v>
      </c>
      <c r="F29" s="402">
        <v>4</v>
      </c>
      <c r="G29" s="570"/>
      <c r="H29" s="151" t="s">
        <v>812</v>
      </c>
      <c r="I29" s="570"/>
      <c r="J29" s="573"/>
      <c r="K29" s="573"/>
      <c r="L29" s="586"/>
    </row>
    <row r="30" spans="2:12" ht="12.75" customHeight="1">
      <c r="B30" s="538"/>
      <c r="C30" s="151" t="s">
        <v>720</v>
      </c>
      <c r="D30" s="151" t="s">
        <v>721</v>
      </c>
      <c r="E30" s="234">
        <v>3</v>
      </c>
      <c r="F30" s="402">
        <v>5</v>
      </c>
      <c r="G30" s="570"/>
      <c r="H30" s="151" t="s">
        <v>812</v>
      </c>
      <c r="I30" s="570"/>
      <c r="J30" s="573"/>
      <c r="K30" s="573"/>
      <c r="L30" s="586"/>
    </row>
    <row r="31" spans="2:12" ht="12.75" customHeight="1">
      <c r="B31" s="537" t="s">
        <v>730</v>
      </c>
      <c r="C31" s="151" t="s">
        <v>718</v>
      </c>
      <c r="D31" s="151" t="s">
        <v>719</v>
      </c>
      <c r="E31" s="234">
        <v>2</v>
      </c>
      <c r="F31" s="402">
        <v>1</v>
      </c>
      <c r="G31" s="570">
        <f>VLOOKUP(B31,ИСХОДНИК!A:P,7,FALSE())</f>
        <v>80</v>
      </c>
      <c r="H31" s="151" t="s">
        <v>808</v>
      </c>
      <c r="I31" s="570" t="str">
        <f>VLOOKUP(B31,ИСХОДНИК!A:P,15,FALSE())</f>
        <v>U6 PL40R</v>
      </c>
      <c r="J31" s="571">
        <f>VLOOKUP(B31,ИСХОДНИК!A:N,13,FALSE())</f>
        <v>139</v>
      </c>
      <c r="K31" s="571">
        <f>VLOOKUP(B31,ИСХОДНИК!A:N,14,FALSE())</f>
        <v>166.79999999999998</v>
      </c>
      <c r="L31" s="586" t="str">
        <f>IF(VLOOKUP(B31,ИСХОДНИК!A:R,18,FALSE())=1,ИСХОДНИК!$T$2,IF(VLOOKUP(B31,ИСХОДНИК!A:R,18,FALSE())=2,ИСХОДНИК!$T$4,IF(VLOOKUP(B31,ИСХОДНИК!A:R,18,FALSE())=3,ИСХОДНИК!$T$5)))</f>
        <v>◑</v>
      </c>
    </row>
    <row r="32" spans="2:12" ht="12.75" customHeight="1">
      <c r="B32" s="538"/>
      <c r="C32" s="151" t="s">
        <v>718</v>
      </c>
      <c r="D32" s="151" t="s">
        <v>719</v>
      </c>
      <c r="E32" s="234">
        <v>1</v>
      </c>
      <c r="F32" s="402">
        <v>2</v>
      </c>
      <c r="G32" s="570"/>
      <c r="H32" s="151" t="s">
        <v>808</v>
      </c>
      <c r="I32" s="570"/>
      <c r="J32" s="573"/>
      <c r="K32" s="573"/>
      <c r="L32" s="586"/>
    </row>
    <row r="33" spans="2:12" ht="12.75" customHeight="1">
      <c r="B33" s="538"/>
      <c r="C33" s="151" t="s">
        <v>718</v>
      </c>
      <c r="D33" s="151" t="s">
        <v>719</v>
      </c>
      <c r="E33" s="234">
        <v>1</v>
      </c>
      <c r="F33" s="402">
        <v>3</v>
      </c>
      <c r="G33" s="570"/>
      <c r="H33" s="151" t="s">
        <v>808</v>
      </c>
      <c r="I33" s="570"/>
      <c r="J33" s="573"/>
      <c r="K33" s="573"/>
      <c r="L33" s="586"/>
    </row>
    <row r="34" spans="2:12" ht="12.75" customHeight="1">
      <c r="B34" s="538"/>
      <c r="C34" s="151" t="s">
        <v>718</v>
      </c>
      <c r="D34" s="151" t="s">
        <v>719</v>
      </c>
      <c r="E34" s="234">
        <v>3</v>
      </c>
      <c r="F34" s="402">
        <v>4</v>
      </c>
      <c r="G34" s="570"/>
      <c r="H34" s="151" t="s">
        <v>812</v>
      </c>
      <c r="I34" s="570"/>
      <c r="J34" s="573"/>
      <c r="K34" s="573"/>
      <c r="L34" s="586"/>
    </row>
    <row r="35" spans="2:12" ht="12.75" customHeight="1">
      <c r="B35" s="538"/>
      <c r="C35" s="151" t="s">
        <v>720</v>
      </c>
      <c r="D35" s="151" t="s">
        <v>721</v>
      </c>
      <c r="E35" s="234">
        <v>3</v>
      </c>
      <c r="F35" s="402">
        <v>5</v>
      </c>
      <c r="G35" s="570"/>
      <c r="H35" s="151" t="s">
        <v>812</v>
      </c>
      <c r="I35" s="570"/>
      <c r="J35" s="573"/>
      <c r="K35" s="573"/>
      <c r="L35" s="586"/>
    </row>
    <row r="36" spans="2:12" ht="12.75" customHeight="1">
      <c r="B36" s="539"/>
      <c r="C36" s="151" t="s">
        <v>718</v>
      </c>
      <c r="D36" s="151" t="s">
        <v>722</v>
      </c>
      <c r="E36" s="234">
        <v>1</v>
      </c>
      <c r="F36" s="402">
        <v>6</v>
      </c>
      <c r="G36" s="570"/>
      <c r="H36" s="151" t="s">
        <v>808</v>
      </c>
      <c r="I36" s="570"/>
      <c r="J36" s="575"/>
      <c r="K36" s="575"/>
      <c r="L36" s="586"/>
    </row>
    <row r="37" spans="2:12" ht="12.75" customHeight="1">
      <c r="B37" s="537" t="s">
        <v>731</v>
      </c>
      <c r="C37" s="151" t="s">
        <v>718</v>
      </c>
      <c r="D37" s="151" t="s">
        <v>719</v>
      </c>
      <c r="E37" s="234">
        <v>2</v>
      </c>
      <c r="F37" s="402">
        <v>1</v>
      </c>
      <c r="G37" s="570">
        <f>VLOOKUP(B37,ИСХОДНИК!A:P,7,FALSE())</f>
        <v>100</v>
      </c>
      <c r="H37" s="151" t="s">
        <v>808</v>
      </c>
      <c r="I37" s="570" t="str">
        <f>VLOOKUP(B37,ИСХОДНИК!A:P,15,FALSE())</f>
        <v>U6 PL40R</v>
      </c>
      <c r="J37" s="571">
        <f>VLOOKUP(B37,ИСХОДНИК!A:N,13,FALSE())</f>
        <v>179</v>
      </c>
      <c r="K37" s="571">
        <f>VLOOKUP(B37,ИСХОДНИК!A:N,14,FALSE())</f>
        <v>214.79999999999998</v>
      </c>
      <c r="L37" s="586" t="str">
        <f>IF(VLOOKUP(B37,ИСХОДНИК!A:R,18,FALSE())=1,ИСХОДНИК!$T$2,IF(VLOOKUP(B37,ИСХОДНИК!A:R,18,FALSE())=2,ИСХОДНИК!$T$4,IF(VLOOKUP(B37,ИСХОДНИК!A:R,18,FALSE())=3,ИСХОДНИК!$T$5)))</f>
        <v>○</v>
      </c>
    </row>
    <row r="38" spans="2:12" ht="12.75" customHeight="1">
      <c r="B38" s="538"/>
      <c r="C38" s="151" t="s">
        <v>718</v>
      </c>
      <c r="D38" s="151" t="s">
        <v>719</v>
      </c>
      <c r="E38" s="234">
        <v>1</v>
      </c>
      <c r="F38" s="402">
        <v>2</v>
      </c>
      <c r="G38" s="570"/>
      <c r="H38" s="151" t="s">
        <v>808</v>
      </c>
      <c r="I38" s="570"/>
      <c r="J38" s="573"/>
      <c r="K38" s="573"/>
      <c r="L38" s="586"/>
    </row>
    <row r="39" spans="2:12" ht="12.75" customHeight="1">
      <c r="B39" s="538"/>
      <c r="C39" s="151" t="s">
        <v>718</v>
      </c>
      <c r="D39" s="151" t="s">
        <v>719</v>
      </c>
      <c r="E39" s="234">
        <v>1</v>
      </c>
      <c r="F39" s="402">
        <v>3</v>
      </c>
      <c r="G39" s="570"/>
      <c r="H39" s="151" t="s">
        <v>808</v>
      </c>
      <c r="I39" s="570"/>
      <c r="J39" s="573"/>
      <c r="K39" s="573"/>
      <c r="L39" s="586"/>
    </row>
    <row r="40" spans="2:12" ht="12.75" customHeight="1">
      <c r="B40" s="538"/>
      <c r="C40" s="151" t="s">
        <v>718</v>
      </c>
      <c r="D40" s="151" t="s">
        <v>719</v>
      </c>
      <c r="E40" s="234">
        <v>3</v>
      </c>
      <c r="F40" s="402">
        <v>4</v>
      </c>
      <c r="G40" s="570"/>
      <c r="H40" s="151" t="s">
        <v>812</v>
      </c>
      <c r="I40" s="570"/>
      <c r="J40" s="573"/>
      <c r="K40" s="573"/>
      <c r="L40" s="586"/>
    </row>
    <row r="41" spans="2:12" ht="12.75" customHeight="1">
      <c r="B41" s="538"/>
      <c r="C41" s="151" t="s">
        <v>720</v>
      </c>
      <c r="D41" s="151" t="s">
        <v>721</v>
      </c>
      <c r="E41" s="234">
        <v>3</v>
      </c>
      <c r="F41" s="402">
        <v>5</v>
      </c>
      <c r="G41" s="570"/>
      <c r="H41" s="151" t="s">
        <v>812</v>
      </c>
      <c r="I41" s="570"/>
      <c r="J41" s="573"/>
      <c r="K41" s="573"/>
      <c r="L41" s="586"/>
    </row>
    <row r="42" spans="2:12" ht="12.75" customHeight="1">
      <c r="B42" s="539"/>
      <c r="C42" s="151" t="s">
        <v>718</v>
      </c>
      <c r="D42" s="151" t="s">
        <v>722</v>
      </c>
      <c r="E42" s="234">
        <v>1</v>
      </c>
      <c r="F42" s="402">
        <v>6</v>
      </c>
      <c r="G42" s="570"/>
      <c r="H42" s="151" t="s">
        <v>808</v>
      </c>
      <c r="I42" s="570"/>
      <c r="J42" s="575"/>
      <c r="K42" s="575"/>
      <c r="L42" s="586"/>
    </row>
    <row r="43" spans="2:12" ht="19.5" customHeight="1">
      <c r="B43" s="129" t="s">
        <v>978</v>
      </c>
      <c r="C43" s="232" t="s">
        <v>981</v>
      </c>
      <c r="D43" s="151"/>
      <c r="E43" s="234">
        <v>1</v>
      </c>
      <c r="F43" s="402">
        <v>6</v>
      </c>
      <c r="G43" s="235" t="s">
        <v>982</v>
      </c>
      <c r="H43" s="151" t="s">
        <v>808</v>
      </c>
      <c r="I43" s="132" t="str">
        <f>VLOOKUP(B43,ИСХОДНИК!A:P,15,FALSE())</f>
        <v>U6 PL40R</v>
      </c>
      <c r="J43" s="587">
        <f>VLOOKUP(B43,ИСХОДНИК!A:N,13,FALSE())</f>
        <v>45</v>
      </c>
      <c r="K43" s="587">
        <f>VLOOKUP(B43,ИСХОДНИК!A:N,14,FALSE())</f>
        <v>54</v>
      </c>
      <c r="L43" s="137" t="str">
        <f>IF(VLOOKUP(B43,ИСХОДНИК!A:R,18,FALSE())=1,ИСХОДНИК!$T$2,IF(VLOOKUP(B43,ИСХОДНИК!A:R,18,FALSE())=2,ИСХОДНИК!$T$4,IF(VLOOKUP(B43,ИСХОДНИК!A:R,18,FALSE())=3,ИСХОДНИК!$T$5)))</f>
        <v>◑</v>
      </c>
    </row>
    <row r="44" spans="2:12" ht="17.25" customHeight="1">
      <c r="B44" s="129" t="s">
        <v>979</v>
      </c>
      <c r="C44" s="232" t="s">
        <v>981</v>
      </c>
      <c r="D44" s="151"/>
      <c r="E44" s="234">
        <v>1</v>
      </c>
      <c r="F44" s="402">
        <v>6</v>
      </c>
      <c r="G44" s="235" t="s">
        <v>983</v>
      </c>
      <c r="H44" s="151" t="s">
        <v>808</v>
      </c>
      <c r="I44" s="132" t="str">
        <f>VLOOKUP(B44,ИСХОДНИК!A:P,15,FALSE())</f>
        <v>U6 PL40R</v>
      </c>
      <c r="J44" s="587">
        <f>VLOOKUP(B44,ИСХОДНИК!A:N,13,FALSE())</f>
        <v>60</v>
      </c>
      <c r="K44" s="587">
        <f>VLOOKUP(B44,ИСХОДНИК!A:N,14,FALSE())</f>
        <v>72</v>
      </c>
      <c r="L44" s="137" t="str">
        <f>IF(VLOOKUP(B44,ИСХОДНИК!A:R,18,FALSE())=1,ИСХОДНИК!$T$2,IF(VLOOKUP(B44,ИСХОДНИК!A:R,18,FALSE())=2,ИСХОДНИК!$T$4,IF(VLOOKUP(B44,ИСХОДНИК!A:R,18,FALSE())=3,ИСХОДНИК!$T$5)))</f>
        <v>◑</v>
      </c>
    </row>
    <row r="45" spans="2:12" ht="15.75" customHeight="1">
      <c r="B45" s="129" t="s">
        <v>980</v>
      </c>
      <c r="C45" s="232" t="s">
        <v>981</v>
      </c>
      <c r="D45" s="151"/>
      <c r="E45" s="234">
        <v>1</v>
      </c>
      <c r="F45" s="402">
        <v>6</v>
      </c>
      <c r="G45" s="235">
        <v>125</v>
      </c>
      <c r="H45" s="151" t="s">
        <v>808</v>
      </c>
      <c r="I45" s="132" t="str">
        <f>VLOOKUP(B45,ИСХОДНИК!A:P,15,FALSE())</f>
        <v>U6 PL40R</v>
      </c>
      <c r="J45" s="587">
        <f>VLOOKUP(B45,ИСХОДНИК!A:N,13,FALSE())</f>
        <v>75</v>
      </c>
      <c r="K45" s="587">
        <f>VLOOKUP(B45,ИСХОДНИК!A:N,14,FALSE())</f>
        <v>90</v>
      </c>
      <c r="L45" s="137" t="str">
        <f>IF(VLOOKUP(B45,ИСХОДНИК!A:R,18,FALSE())=1,ИСХОДНИК!$T$2,IF(VLOOKUP(B45,ИСХОДНИК!A:R,18,FALSE())=2,ИСХОДНИК!$T$4,IF(VLOOKUP(B45,ИСХОДНИК!A:R,18,FALSE())=3,ИСХОДНИК!$T$5)))</f>
        <v>◑</v>
      </c>
    </row>
    <row r="46" spans="2:12">
      <c r="B46" s="537" t="s">
        <v>732</v>
      </c>
      <c r="C46" s="151" t="s">
        <v>718</v>
      </c>
      <c r="D46" s="151" t="s">
        <v>719</v>
      </c>
      <c r="E46" s="234">
        <v>10</v>
      </c>
      <c r="F46" s="588">
        <v>4</v>
      </c>
      <c r="G46" s="589"/>
      <c r="H46" s="427" t="s">
        <v>733</v>
      </c>
      <c r="I46" s="578" t="str">
        <f>VLOOKUP(B46,ИСХОДНИК!A:P,15,FALSE())</f>
        <v>U6 PL40R</v>
      </c>
      <c r="J46" s="585">
        <f>VLOOKUP(B46,ИСХОДНИК!A:N,13,FALSE())</f>
        <v>37</v>
      </c>
      <c r="K46" s="585">
        <f>VLOOKUP(B46,ИСХОДНИК!A:N,14,FALSE())</f>
        <v>44.4</v>
      </c>
      <c r="L46" s="586" t="str">
        <f>IF(VLOOKUP(B46,ИСХОДНИК!A:R,18,FALSE())=1,ИСХОДНИК!$T$2,IF(VLOOKUP(B46,ИСХОДНИК!A:R,18,FALSE())=2,ИСХОДНИК!$T$4,IF(VLOOKUP(B46,ИСХОДНИК!A:R,18,FALSE())=3,ИСХОДНИК!$T$5)))</f>
        <v>◑</v>
      </c>
    </row>
    <row r="47" spans="2:12">
      <c r="B47" s="539"/>
      <c r="C47" s="151" t="s">
        <v>720</v>
      </c>
      <c r="D47" s="151" t="s">
        <v>721</v>
      </c>
      <c r="E47" s="234">
        <v>10</v>
      </c>
      <c r="F47" s="588">
        <v>5</v>
      </c>
      <c r="G47" s="590"/>
      <c r="H47" s="427"/>
      <c r="I47" s="580"/>
      <c r="J47" s="585"/>
      <c r="K47" s="585"/>
      <c r="L47" s="586"/>
    </row>
    <row r="48" spans="2:12">
      <c r="E48" s="12"/>
      <c r="F48" s="64"/>
      <c r="H48" s="12"/>
    </row>
    <row r="49" spans="2:13" ht="15.75" customHeight="1">
      <c r="B49" s="547" t="s">
        <v>759</v>
      </c>
      <c r="C49" s="547"/>
      <c r="D49" s="547"/>
      <c r="E49" s="547"/>
      <c r="F49" s="547"/>
      <c r="G49" s="547"/>
      <c r="H49" s="547"/>
      <c r="I49" s="547"/>
      <c r="J49" s="547"/>
      <c r="K49" s="547"/>
      <c r="L49" s="547"/>
      <c r="M49" s="150"/>
    </row>
    <row r="50" spans="2:13" ht="40.5">
      <c r="B50" s="336" t="s">
        <v>714</v>
      </c>
      <c r="C50" s="336" t="s">
        <v>356</v>
      </c>
      <c r="D50" s="336" t="s">
        <v>715</v>
      </c>
      <c r="E50" s="336" t="s">
        <v>345</v>
      </c>
      <c r="F50" s="296" t="s">
        <v>761</v>
      </c>
      <c r="G50" s="336" t="s">
        <v>716</v>
      </c>
      <c r="H50" s="336" t="s">
        <v>717</v>
      </c>
      <c r="I50" s="336" t="s">
        <v>18</v>
      </c>
      <c r="J50" s="301" t="s">
        <v>19</v>
      </c>
      <c r="K50" s="301" t="s">
        <v>20</v>
      </c>
      <c r="L50" s="322" t="s">
        <v>21</v>
      </c>
      <c r="M50" s="128" t="s">
        <v>760</v>
      </c>
    </row>
    <row r="51" spans="2:13" ht="23.25" customHeight="1">
      <c r="B51" s="129" t="s">
        <v>734</v>
      </c>
      <c r="C51" s="232" t="s">
        <v>718</v>
      </c>
      <c r="D51" s="232" t="s">
        <v>719</v>
      </c>
      <c r="E51" s="234">
        <v>10</v>
      </c>
      <c r="F51" s="132">
        <v>7</v>
      </c>
      <c r="G51" s="132" t="str">
        <f>VLOOKUP(B51,ИСХОДНИК!A:P,7,FALSE())</f>
        <v>15-25</v>
      </c>
      <c r="H51" s="130" t="s">
        <v>735</v>
      </c>
      <c r="I51" s="235" t="str">
        <f>VLOOKUP(B51,ИСХОДНИК!A:P,15,FALSE())</f>
        <v>U6 PL40R</v>
      </c>
      <c r="J51" s="236">
        <f>VLOOKUP(B51,ИСХОДНИК!A:N,13,FALSE())</f>
        <v>12</v>
      </c>
      <c r="K51" s="236">
        <f>VLOOKUP(B51,ИСХОДНИК!A:N,14,FALSE())</f>
        <v>14.399999999999999</v>
      </c>
      <c r="L51" s="137" t="str">
        <f>IF(VLOOKUP(B51,ИСХОДНИК!A:R,18,FALSE())=1,ИСХОДНИК!$T$2,IF(VLOOKUP(B51,ИСХОДНИК!A:R,18,FALSE())=2,ИСХОДНИК!$T$4,IF(VLOOKUP(B51,ИСХОДНИК!A:R,18,FALSE())=3,ИСХОДНИК!$T$5)))</f>
        <v>◑</v>
      </c>
      <c r="M51" s="541"/>
    </row>
    <row r="52" spans="2:13" ht="23.25" customHeight="1">
      <c r="B52" s="129" t="s">
        <v>736</v>
      </c>
      <c r="C52" s="232" t="s">
        <v>718</v>
      </c>
      <c r="D52" s="232" t="s">
        <v>719</v>
      </c>
      <c r="E52" s="234">
        <v>10</v>
      </c>
      <c r="F52" s="132">
        <v>7</v>
      </c>
      <c r="G52" s="132" t="str">
        <f>VLOOKUP(B52,ИСХОДНИК!A:P,7,FALSE())</f>
        <v>32-40</v>
      </c>
      <c r="H52" s="130" t="s">
        <v>735</v>
      </c>
      <c r="I52" s="235" t="str">
        <f>VLOOKUP(B52,ИСХОДНИК!A:P,15,FALSE())</f>
        <v>U6 PL40R</v>
      </c>
      <c r="J52" s="236">
        <f>VLOOKUP(B52,ИСХОДНИК!A:N,13,FALSE())</f>
        <v>15</v>
      </c>
      <c r="K52" s="236">
        <f>VLOOKUP(B52,ИСХОДНИК!A:N,14,FALSE())</f>
        <v>18</v>
      </c>
      <c r="L52" s="137" t="str">
        <f>IF(VLOOKUP(B52,ИСХОДНИК!A:R,18,FALSE())=1,ИСХОДНИК!$T$2,IF(VLOOKUP(B52,ИСХОДНИК!A:R,18,FALSE())=2,ИСХОДНИК!$T$4,IF(VLOOKUP(B52,ИСХОДНИК!A:R,18,FALSE())=3,ИСХОДНИК!$T$5)))</f>
        <v>◑</v>
      </c>
      <c r="M52" s="541"/>
    </row>
    <row r="53" spans="2:13" ht="23.25" customHeight="1">
      <c r="B53" s="129" t="s">
        <v>737</v>
      </c>
      <c r="C53" s="232" t="s">
        <v>718</v>
      </c>
      <c r="D53" s="232" t="s">
        <v>719</v>
      </c>
      <c r="E53" s="234">
        <v>10</v>
      </c>
      <c r="F53" s="132">
        <v>7</v>
      </c>
      <c r="G53" s="132">
        <f>VLOOKUP(B53,ИСХОДНИК!A:P,7,FALSE())</f>
        <v>50</v>
      </c>
      <c r="H53" s="130" t="s">
        <v>735</v>
      </c>
      <c r="I53" s="235" t="str">
        <f>VLOOKUP(B53,ИСХОДНИК!A:P,15,FALSE())</f>
        <v>U6 PL40R</v>
      </c>
      <c r="J53" s="236">
        <f>VLOOKUP(B53,ИСХОДНИК!A:N,13,FALSE())</f>
        <v>24</v>
      </c>
      <c r="K53" s="236">
        <f>VLOOKUP(B53,ИСХОДНИК!A:N,14,FALSE())</f>
        <v>28.799999999999997</v>
      </c>
      <c r="L53" s="137" t="str">
        <f>IF(VLOOKUP(B53,ИСХОДНИК!A:R,18,FALSE())=1,ИСХОДНИК!$T$2,IF(VLOOKUP(B53,ИСХОДНИК!A:R,18,FALSE())=2,ИСХОДНИК!$T$4,IF(VLOOKUP(B53,ИСХОДНИК!A:R,18,FALSE())=3,ИСХОДНИК!$T$5)))</f>
        <v>◑</v>
      </c>
      <c r="M53" s="541"/>
    </row>
    <row r="54" spans="2:13" ht="23.25" customHeight="1">
      <c r="B54" s="129" t="s">
        <v>738</v>
      </c>
      <c r="C54" s="232" t="s">
        <v>718</v>
      </c>
      <c r="D54" s="232" t="s">
        <v>719</v>
      </c>
      <c r="E54" s="234">
        <v>10</v>
      </c>
      <c r="F54" s="132">
        <v>7</v>
      </c>
      <c r="G54" s="132">
        <f>VLOOKUP(B54,ИСХОДНИК!A:P,7,FALSE())</f>
        <v>65</v>
      </c>
      <c r="H54" s="130" t="s">
        <v>735</v>
      </c>
      <c r="I54" s="235" t="str">
        <f>VLOOKUP(B54,ИСХОДНИК!A:P,15,FALSE())</f>
        <v>U6 PL40R</v>
      </c>
      <c r="J54" s="236">
        <f>VLOOKUP(B54,ИСХОДНИК!A:N,13,FALSE())</f>
        <v>30</v>
      </c>
      <c r="K54" s="236">
        <f>VLOOKUP(B54,ИСХОДНИК!A:N,14,FALSE())</f>
        <v>36</v>
      </c>
      <c r="L54" s="137" t="str">
        <f>IF(VLOOKUP(B54,ИСХОДНИК!A:R,18,FALSE())=1,ИСХОДНИК!$T$2,IF(VLOOKUP(B54,ИСХОДНИК!A:R,18,FALSE())=2,ИСХОДНИК!$T$4,IF(VLOOKUP(B54,ИСХОДНИК!A:R,18,FALSE())=3,ИСХОДНИК!$T$5)))</f>
        <v>◑</v>
      </c>
      <c r="M54" s="541"/>
    </row>
    <row r="55" spans="2:13" ht="23.25" customHeight="1">
      <c r="B55" s="129" t="s">
        <v>739</v>
      </c>
      <c r="C55" s="232" t="s">
        <v>718</v>
      </c>
      <c r="D55" s="232" t="s">
        <v>719</v>
      </c>
      <c r="E55" s="234">
        <v>10</v>
      </c>
      <c r="F55" s="132">
        <v>7</v>
      </c>
      <c r="G55" s="132">
        <f>VLOOKUP(B55,ИСХОДНИК!A:P,7,FALSE())</f>
        <v>80</v>
      </c>
      <c r="H55" s="130" t="s">
        <v>735</v>
      </c>
      <c r="I55" s="235" t="str">
        <f>VLOOKUP(B55,ИСХОДНИК!A:P,15,FALSE())</f>
        <v>U6 PL40R</v>
      </c>
      <c r="J55" s="236">
        <f>VLOOKUP(B55,ИСХОДНИК!A:N,13,FALSE())</f>
        <v>45</v>
      </c>
      <c r="K55" s="236">
        <f>VLOOKUP(B55,ИСХОДНИК!A:N,14,FALSE())</f>
        <v>54</v>
      </c>
      <c r="L55" s="137" t="str">
        <f>IF(VLOOKUP(B55,ИСХОДНИК!A:R,18,FALSE())=1,ИСХОДНИК!$T$2,IF(VLOOKUP(B55,ИСХОДНИК!A:R,18,FALSE())=2,ИСХОДНИК!$T$4,IF(VLOOKUP(B55,ИСХОДНИК!A:R,18,FALSE())=3,ИСХОДНИК!$T$5)))</f>
        <v>◑</v>
      </c>
      <c r="M55" s="541"/>
    </row>
    <row r="56" spans="2:13" ht="23.25" customHeight="1">
      <c r="B56" s="129" t="s">
        <v>740</v>
      </c>
      <c r="C56" s="232" t="s">
        <v>718</v>
      </c>
      <c r="D56" s="232" t="s">
        <v>719</v>
      </c>
      <c r="E56" s="234">
        <v>10</v>
      </c>
      <c r="F56" s="132">
        <v>7</v>
      </c>
      <c r="G56" s="132">
        <f>VLOOKUP(B56,ИСХОДНИК!A:P,7,FALSE())</f>
        <v>100</v>
      </c>
      <c r="H56" s="130" t="s">
        <v>746</v>
      </c>
      <c r="I56" s="235" t="str">
        <f>VLOOKUP(B56,ИСХОДНИК!A:P,15,FALSE())</f>
        <v>U6 PL40R</v>
      </c>
      <c r="J56" s="236">
        <f>VLOOKUP(B56,ИСХОДНИК!A:N,13,FALSE())</f>
        <v>60</v>
      </c>
      <c r="K56" s="236">
        <f>VLOOKUP(B56,ИСХОДНИК!A:N,14,FALSE())</f>
        <v>72</v>
      </c>
      <c r="L56" s="137" t="str">
        <f>IF(VLOOKUP(B56,ИСХОДНИК!A:R,18,FALSE())=1,ИСХОДНИК!$T$2,IF(VLOOKUP(B56,ИСХОДНИК!A:R,18,FALSE())=2,ИСХОДНИК!$T$4,IF(VLOOKUP(B56,ИСХОДНИК!A:R,18,FALSE())=3,ИСХОДНИК!$T$5)))</f>
        <v>◑</v>
      </c>
      <c r="M56" s="541"/>
    </row>
    <row r="57" spans="2:13" ht="23.25" customHeight="1">
      <c r="B57" s="129" t="s">
        <v>741</v>
      </c>
      <c r="C57" s="232" t="s">
        <v>718</v>
      </c>
      <c r="D57" s="232" t="s">
        <v>719</v>
      </c>
      <c r="E57" s="234">
        <v>10</v>
      </c>
      <c r="F57" s="132">
        <v>7</v>
      </c>
      <c r="G57" s="132">
        <f>VLOOKUP(B57,ИСХОДНИК!A:P,7,FALSE())</f>
        <v>125</v>
      </c>
      <c r="H57" s="130" t="s">
        <v>746</v>
      </c>
      <c r="I57" s="235" t="str">
        <f>VLOOKUP(B57,ИСХОДНИК!A:P,15,FALSE())</f>
        <v>U6 PL40R</v>
      </c>
      <c r="J57" s="236">
        <f>VLOOKUP(B57,ИСХОДНИК!A:N,13,FALSE())</f>
        <v>105</v>
      </c>
      <c r="K57" s="236">
        <f>VLOOKUP(B57,ИСХОДНИК!A:N,14,FALSE())</f>
        <v>126</v>
      </c>
      <c r="L57" s="137" t="str">
        <f>IF(VLOOKUP(B57,ИСХОДНИК!A:R,18,FALSE())=1,ИСХОДНИК!$T$2,IF(VLOOKUP(B57,ИСХОДНИК!A:R,18,FALSE())=2,ИСХОДНИК!$T$4,IF(VLOOKUP(B57,ИСХОДНИК!A:R,18,FALSE())=3,ИСХОДНИК!$T$5)))</f>
        <v>◑</v>
      </c>
      <c r="M57" s="541"/>
    </row>
    <row r="58" spans="2:13" ht="23.25" customHeight="1">
      <c r="B58" s="129" t="s">
        <v>742</v>
      </c>
      <c r="C58" s="232" t="s">
        <v>718</v>
      </c>
      <c r="D58" s="232" t="s">
        <v>719</v>
      </c>
      <c r="E58" s="234">
        <v>10</v>
      </c>
      <c r="F58" s="132">
        <v>7</v>
      </c>
      <c r="G58" s="132">
        <f>VLOOKUP(B58,ИСХОДНИК!A:P,7,FALSE())</f>
        <v>150</v>
      </c>
      <c r="H58" s="130" t="s">
        <v>746</v>
      </c>
      <c r="I58" s="235" t="str">
        <f>VLOOKUP(B58,ИСХОДНИК!A:P,15,FALSE())</f>
        <v>U6 PL40R</v>
      </c>
      <c r="J58" s="236">
        <f>VLOOKUP(B58,ИСХОДНИК!A:N,13,FALSE())</f>
        <v>159</v>
      </c>
      <c r="K58" s="236">
        <f>VLOOKUP(B58,ИСХОДНИК!A:N,14,FALSE())</f>
        <v>190.79999999999998</v>
      </c>
      <c r="L58" s="137" t="str">
        <f>IF(VLOOKUP(B58,ИСХОДНИК!A:R,18,FALSE())=1,ИСХОДНИК!$T$2,IF(VLOOKUP(B58,ИСХОДНИК!A:R,18,FALSE())=2,ИСХОДНИК!$T$4,IF(VLOOKUP(B58,ИСХОДНИК!A:R,18,FALSE())=3,ИСХОДНИК!$T$5)))</f>
        <v>◑</v>
      </c>
      <c r="M58" s="541"/>
    </row>
    <row r="59" spans="2:13" ht="23.25" customHeight="1">
      <c r="B59" s="129" t="s">
        <v>743</v>
      </c>
      <c r="C59" s="232" t="s">
        <v>718</v>
      </c>
      <c r="D59" s="232" t="s">
        <v>719</v>
      </c>
      <c r="E59" s="234">
        <v>10</v>
      </c>
      <c r="F59" s="132">
        <v>7</v>
      </c>
      <c r="G59" s="132">
        <f>VLOOKUP(B59,ИСХОДНИК!A:P,7,FALSE())</f>
        <v>200</v>
      </c>
      <c r="H59" s="130" t="s">
        <v>747</v>
      </c>
      <c r="I59" s="235" t="str">
        <f>VLOOKUP(B59,ИСХОДНИК!A:P,15,FALSE())</f>
        <v>U6 PL40R</v>
      </c>
      <c r="J59" s="236">
        <f>VLOOKUP(B59,ИСХОДНИК!A:N,13,FALSE())</f>
        <v>235</v>
      </c>
      <c r="K59" s="236">
        <f>VLOOKUP(B59,ИСХОДНИК!A:N,14,FALSE())</f>
        <v>282</v>
      </c>
      <c r="L59" s="237" t="str">
        <f>IF(VLOOKUP(B59,ИСХОДНИК!A:R,18,FALSE())=1,ИСХОДНИК!$T$2,IF(VLOOKUP(B59,ИСХОДНИК!A:R,18,FALSE())=2,ИСХОДНИК!$T$4,IF(VLOOKUP(B59,ИСХОДНИК!A:R,18,FALSE())=3,ИСХОДНИК!$T$5)))</f>
        <v>◑</v>
      </c>
      <c r="M59" s="541"/>
    </row>
    <row r="60" spans="2:13" ht="23.25" customHeight="1">
      <c r="B60" s="129" t="s">
        <v>744</v>
      </c>
      <c r="C60" s="232" t="s">
        <v>718</v>
      </c>
      <c r="D60" s="232" t="s">
        <v>719</v>
      </c>
      <c r="E60" s="234">
        <v>10</v>
      </c>
      <c r="F60" s="132">
        <v>7</v>
      </c>
      <c r="G60" s="132">
        <f>VLOOKUP(B60,ИСХОДНИК!A:P,7,FALSE())</f>
        <v>250</v>
      </c>
      <c r="H60" s="130" t="s">
        <v>747</v>
      </c>
      <c r="I60" s="235" t="str">
        <f>VLOOKUP(B60,ИСХОДНИК!A:P,15,FALSE())</f>
        <v>U6 PL40R</v>
      </c>
      <c r="J60" s="236">
        <f>VLOOKUP(B60,ИСХОДНИК!A:N,13,FALSE())</f>
        <v>350</v>
      </c>
      <c r="K60" s="236">
        <f>VLOOKUP(B60,ИСХОДНИК!A:N,14,FALSE())</f>
        <v>420</v>
      </c>
      <c r="L60" s="237" t="str">
        <f>IF(VLOOKUP(B60,ИСХОДНИК!A:R,18,FALSE())=1,ИСХОДНИК!$T$2,IF(VLOOKUP(B60,ИСХОДНИК!A:R,18,FALSE())=2,ИСХОДНИК!$T$4,IF(VLOOKUP(B60,ИСХОДНИК!A:R,18,FALSE())=3,ИСХОДНИК!$T$5)))</f>
        <v>◑</v>
      </c>
      <c r="M60" s="541"/>
    </row>
    <row r="61" spans="2:13" ht="23.25" customHeight="1">
      <c r="B61" s="129" t="s">
        <v>745</v>
      </c>
      <c r="C61" s="232" t="s">
        <v>718</v>
      </c>
      <c r="D61" s="232" t="s">
        <v>719</v>
      </c>
      <c r="E61" s="234">
        <v>10</v>
      </c>
      <c r="F61" s="132">
        <v>7</v>
      </c>
      <c r="G61" s="132">
        <f>VLOOKUP(B61,ИСХОДНИК!A:P,7,FALSE())</f>
        <v>300</v>
      </c>
      <c r="H61" s="130" t="s">
        <v>441</v>
      </c>
      <c r="I61" s="132" t="str">
        <f>VLOOKUP(B61,ИСХОДНИК!A:P,15,FALSE())</f>
        <v>U6 PL40R</v>
      </c>
      <c r="J61" s="236">
        <f>VLOOKUP(B61,ИСХОДНИК!A:N,13,FALSE())</f>
        <v>470</v>
      </c>
      <c r="K61" s="236">
        <f>VLOOKUP(B61,ИСХОДНИК!A:N,14,FALSE())</f>
        <v>564</v>
      </c>
      <c r="L61" s="237" t="str">
        <f>IF(VLOOKUP(B61,ИСХОДНИК!A:R,18,FALSE())=1,ИСХОДНИК!$T$2,IF(VLOOKUP(B61,ИСХОДНИК!A:R,18,FALSE())=2,ИСХОДНИК!$T$4,IF(VLOOKUP(B61,ИСХОДНИК!A:R,18,FALSE())=3,ИСХОДНИК!$T$5)))</f>
        <v>◑</v>
      </c>
      <c r="M61" s="541"/>
    </row>
    <row r="62" spans="2:13">
      <c r="E62" s="12"/>
      <c r="G62" s="12"/>
      <c r="H62" s="19"/>
    </row>
    <row r="63" spans="2:13">
      <c r="B63" s="547" t="s">
        <v>1035</v>
      </c>
      <c r="C63" s="547"/>
      <c r="D63" s="547"/>
      <c r="E63" s="547"/>
      <c r="F63" s="547"/>
      <c r="G63" s="547"/>
      <c r="H63" s="547"/>
      <c r="I63" s="547"/>
      <c r="J63" s="547"/>
      <c r="K63" s="547"/>
      <c r="L63" s="547"/>
      <c r="M63" s="150"/>
    </row>
    <row r="64" spans="2:13" ht="40.5">
      <c r="B64" s="296" t="s">
        <v>714</v>
      </c>
      <c r="C64" s="296" t="s">
        <v>356</v>
      </c>
      <c r="D64" s="296" t="s">
        <v>715</v>
      </c>
      <c r="E64" s="296" t="s">
        <v>345</v>
      </c>
      <c r="F64" s="296" t="s">
        <v>1718</v>
      </c>
      <c r="G64" s="296" t="s">
        <v>716</v>
      </c>
      <c r="H64" s="296" t="s">
        <v>717</v>
      </c>
      <c r="I64" s="296" t="s">
        <v>18</v>
      </c>
      <c r="J64" s="569" t="s">
        <v>19</v>
      </c>
      <c r="K64" s="569" t="s">
        <v>20</v>
      </c>
      <c r="L64" s="298" t="s">
        <v>21</v>
      </c>
      <c r="M64" s="128" t="s">
        <v>760</v>
      </c>
    </row>
    <row r="65" spans="2:13">
      <c r="B65" s="537" t="s">
        <v>748</v>
      </c>
      <c r="C65" s="151" t="s">
        <v>749</v>
      </c>
      <c r="D65" s="151" t="s">
        <v>722</v>
      </c>
      <c r="E65" s="234">
        <v>10</v>
      </c>
      <c r="F65" s="402">
        <v>8</v>
      </c>
      <c r="G65" s="570" t="str">
        <f>VLOOKUP(B65,ИСХОДНИК!A:P,7,FALSE())</f>
        <v>15-25</v>
      </c>
      <c r="H65" s="427" t="s">
        <v>752</v>
      </c>
      <c r="I65" s="570" t="str">
        <f>VLOOKUP(B65,ИСХОДНИК!A:P,15,FALSE())</f>
        <v>U6 PL40R</v>
      </c>
      <c r="J65" s="571">
        <f>VLOOKUP(B65,ИСХОДНИК!A:N,13,FALSE())</f>
        <v>150</v>
      </c>
      <c r="K65" s="571">
        <f>VLOOKUP(B65,ИСХОДНИК!A:N,14,FALSE())</f>
        <v>180</v>
      </c>
      <c r="L65" s="572" t="str">
        <f>IF(VLOOKUP(B65,ИСХОДНИК!A:R,18,FALSE())=1,ИСХОДНИК!$T$2,IF(VLOOKUP(B65,ИСХОДНИК!A:R,18,FALSE())=2,ИСХОДНИК!$T$4,IF(VLOOKUP(B65,ИСХОДНИК!A:R,18,FALSE())=3,ИСХОДНИК!$T$5)))</f>
        <v>◑</v>
      </c>
      <c r="M65" s="541"/>
    </row>
    <row r="66" spans="2:13">
      <c r="B66" s="538"/>
      <c r="C66" s="151" t="s">
        <v>750</v>
      </c>
      <c r="D66" s="151" t="s">
        <v>751</v>
      </c>
      <c r="E66" s="234">
        <v>10</v>
      </c>
      <c r="F66" s="402">
        <v>9</v>
      </c>
      <c r="G66" s="570"/>
      <c r="H66" s="427"/>
      <c r="I66" s="570"/>
      <c r="J66" s="573"/>
      <c r="K66" s="573"/>
      <c r="L66" s="574"/>
      <c r="M66" s="541"/>
    </row>
    <row r="67" spans="2:13">
      <c r="B67" s="539"/>
      <c r="C67" s="151" t="s">
        <v>718</v>
      </c>
      <c r="D67" s="151" t="s">
        <v>722</v>
      </c>
      <c r="E67" s="234">
        <v>10</v>
      </c>
      <c r="F67" s="402">
        <v>10</v>
      </c>
      <c r="G67" s="570"/>
      <c r="H67" s="427"/>
      <c r="I67" s="570"/>
      <c r="J67" s="575"/>
      <c r="K67" s="575"/>
      <c r="L67" s="576"/>
      <c r="M67" s="541"/>
    </row>
    <row r="68" spans="2:13" ht="12.75" customHeight="1">
      <c r="B68" s="537" t="s">
        <v>753</v>
      </c>
      <c r="C68" s="151" t="s">
        <v>749</v>
      </c>
      <c r="D68" s="151" t="s">
        <v>722</v>
      </c>
      <c r="E68" s="234">
        <v>10</v>
      </c>
      <c r="F68" s="402">
        <v>8</v>
      </c>
      <c r="G68" s="570" t="str">
        <f>VLOOKUP(B68,ИСХОДНИК!A:P,7,FALSE())</f>
        <v>32-50</v>
      </c>
      <c r="H68" s="577" t="s">
        <v>752</v>
      </c>
      <c r="I68" s="570" t="str">
        <f>VLOOKUP(B68,ИСХОДНИК!A:P,15,FALSE())</f>
        <v>U6 PL40R</v>
      </c>
      <c r="J68" s="571">
        <f>VLOOKUP(B68,ИСХОДНИК!A:N,13,FALSE())</f>
        <v>255</v>
      </c>
      <c r="K68" s="571">
        <f>VLOOKUP(B68,ИСХОДНИК!A:N,14,FALSE())</f>
        <v>306</v>
      </c>
      <c r="L68" s="572" t="str">
        <f>IF(VLOOKUP(B68,ИСХОДНИК!A:R,18,FALSE())=1,ИСХОДНИК!$T$2,IF(VLOOKUP(B68,ИСХОДНИК!A:R,18,FALSE())=2,ИСХОДНИК!$T$4,IF(VLOOKUP(B68,ИСХОДНИК!A:R,18,FALSE())=3,ИСХОДНИК!$T$5)))</f>
        <v>◑</v>
      </c>
      <c r="M68" s="541"/>
    </row>
    <row r="69" spans="2:13" ht="12.75" customHeight="1">
      <c r="B69" s="538"/>
      <c r="C69" s="151" t="s">
        <v>750</v>
      </c>
      <c r="D69" s="151" t="s">
        <v>751</v>
      </c>
      <c r="E69" s="234">
        <v>10</v>
      </c>
      <c r="F69" s="402">
        <v>9</v>
      </c>
      <c r="G69" s="570"/>
      <c r="H69" s="577"/>
      <c r="I69" s="570"/>
      <c r="J69" s="573"/>
      <c r="K69" s="573"/>
      <c r="L69" s="574"/>
      <c r="M69" s="541"/>
    </row>
    <row r="70" spans="2:13" ht="12.75" customHeight="1">
      <c r="B70" s="539"/>
      <c r="C70" s="151" t="s">
        <v>718</v>
      </c>
      <c r="D70" s="151" t="s">
        <v>722</v>
      </c>
      <c r="E70" s="234">
        <v>10</v>
      </c>
      <c r="F70" s="402">
        <v>10</v>
      </c>
      <c r="G70" s="570"/>
      <c r="H70" s="577"/>
      <c r="I70" s="570"/>
      <c r="J70" s="575"/>
      <c r="K70" s="575"/>
      <c r="L70" s="576"/>
      <c r="M70" s="541"/>
    </row>
    <row r="71" spans="2:13" ht="12.75" customHeight="1">
      <c r="B71" s="537" t="s">
        <v>754</v>
      </c>
      <c r="C71" s="151" t="s">
        <v>749</v>
      </c>
      <c r="D71" s="151" t="s">
        <v>722</v>
      </c>
      <c r="E71" s="234">
        <v>10</v>
      </c>
      <c r="F71" s="402">
        <v>8</v>
      </c>
      <c r="G71" s="570">
        <f>VLOOKUP(B71,ИСХОДНИК!A:P,7,FALSE())</f>
        <v>65</v>
      </c>
      <c r="H71" s="427" t="s">
        <v>752</v>
      </c>
      <c r="I71" s="570" t="str">
        <f>VLOOKUP(B71,ИСХОДНИК!A:P,15,FALSE())</f>
        <v>U6 PL40R</v>
      </c>
      <c r="J71" s="571">
        <f>VLOOKUP(B71,ИСХОДНИК!A:N,13,FALSE())</f>
        <v>499</v>
      </c>
      <c r="K71" s="571">
        <f>VLOOKUP(B71,ИСХОДНИК!A:N,14,FALSE())</f>
        <v>598.79999999999995</v>
      </c>
      <c r="L71" s="572" t="str">
        <f>IF(VLOOKUP(B71,ИСХОДНИК!A:R,18,FALSE())=1,ИСХОДНИК!$T$2,IF(VLOOKUP(B71,ИСХОДНИК!A:R,18,FALSE())=2,ИСХОДНИК!$T$4,IF(VLOOKUP(B71,ИСХОДНИК!A:R,18,FALSE())=3,ИСХОДНИК!$T$5)))</f>
        <v>◑</v>
      </c>
      <c r="M71" s="541"/>
    </row>
    <row r="72" spans="2:13" ht="12.75" customHeight="1">
      <c r="B72" s="538"/>
      <c r="C72" s="151" t="s">
        <v>750</v>
      </c>
      <c r="D72" s="151" t="s">
        <v>751</v>
      </c>
      <c r="E72" s="234">
        <v>10</v>
      </c>
      <c r="F72" s="402">
        <v>9</v>
      </c>
      <c r="G72" s="570"/>
      <c r="H72" s="427"/>
      <c r="I72" s="570"/>
      <c r="J72" s="573"/>
      <c r="K72" s="573"/>
      <c r="L72" s="574"/>
      <c r="M72" s="541"/>
    </row>
    <row r="73" spans="2:13" ht="12.75" customHeight="1">
      <c r="B73" s="539"/>
      <c r="C73" s="151" t="s">
        <v>718</v>
      </c>
      <c r="D73" s="151" t="s">
        <v>722</v>
      </c>
      <c r="E73" s="234">
        <v>10</v>
      </c>
      <c r="F73" s="402">
        <v>10</v>
      </c>
      <c r="G73" s="570"/>
      <c r="H73" s="427"/>
      <c r="I73" s="570"/>
      <c r="J73" s="575"/>
      <c r="K73" s="575"/>
      <c r="L73" s="576"/>
      <c r="M73" s="541"/>
    </row>
    <row r="74" spans="2:13" ht="12.75" customHeight="1">
      <c r="B74" s="537" t="s">
        <v>755</v>
      </c>
      <c r="C74" s="151" t="s">
        <v>749</v>
      </c>
      <c r="D74" s="151" t="s">
        <v>722</v>
      </c>
      <c r="E74" s="234">
        <v>10</v>
      </c>
      <c r="F74" s="402">
        <v>8</v>
      </c>
      <c r="G74" s="570">
        <f>VLOOKUP(B74,ИСХОДНИК!A:P,7,FALSE())</f>
        <v>80</v>
      </c>
      <c r="H74" s="427" t="s">
        <v>752</v>
      </c>
      <c r="I74" s="570" t="str">
        <f>VLOOKUP(B74,ИСХОДНИК!A:P,15,FALSE())</f>
        <v>U6 PL40R</v>
      </c>
      <c r="J74" s="571">
        <f>VLOOKUP(B74,ИСХОДНИК!A:N,13,FALSE())</f>
        <v>580</v>
      </c>
      <c r="K74" s="571">
        <f>VLOOKUP(B74,ИСХОДНИК!A:N,14,FALSE())</f>
        <v>696</v>
      </c>
      <c r="L74" s="572" t="str">
        <f>IF(VLOOKUP(B74,ИСХОДНИК!A:R,18,FALSE())=1,ИСХОДНИК!$T$2,IF(VLOOKUP(B74,ИСХОДНИК!A:R,18,FALSE())=2,ИСХОДНИК!$T$4,IF(VLOOKUP(B74,ИСХОДНИК!A:R,18,FALSE())=3,ИСХОДНИК!$T$5)))</f>
        <v>◑</v>
      </c>
      <c r="M74" s="541"/>
    </row>
    <row r="75" spans="2:13" ht="12.75" customHeight="1">
      <c r="B75" s="538"/>
      <c r="C75" s="151" t="s">
        <v>750</v>
      </c>
      <c r="D75" s="151" t="s">
        <v>751</v>
      </c>
      <c r="E75" s="234">
        <v>10</v>
      </c>
      <c r="F75" s="402">
        <v>9</v>
      </c>
      <c r="G75" s="570"/>
      <c r="H75" s="427"/>
      <c r="I75" s="570"/>
      <c r="J75" s="573"/>
      <c r="K75" s="573"/>
      <c r="L75" s="574"/>
      <c r="M75" s="541"/>
    </row>
    <row r="76" spans="2:13" ht="12.75" customHeight="1">
      <c r="B76" s="539"/>
      <c r="C76" s="151" t="s">
        <v>718</v>
      </c>
      <c r="D76" s="151" t="s">
        <v>722</v>
      </c>
      <c r="E76" s="234">
        <v>10</v>
      </c>
      <c r="F76" s="402">
        <v>10</v>
      </c>
      <c r="G76" s="570"/>
      <c r="H76" s="427"/>
      <c r="I76" s="570"/>
      <c r="J76" s="575"/>
      <c r="K76" s="575"/>
      <c r="L76" s="576"/>
      <c r="M76" s="541"/>
    </row>
    <row r="77" spans="2:13" ht="12.75" customHeight="1">
      <c r="B77" s="537" t="s">
        <v>756</v>
      </c>
      <c r="C77" s="151" t="s">
        <v>749</v>
      </c>
      <c r="D77" s="151" t="s">
        <v>722</v>
      </c>
      <c r="E77" s="234">
        <v>5</v>
      </c>
      <c r="F77" s="402">
        <v>8</v>
      </c>
      <c r="G77" s="570" t="str">
        <f>VLOOKUP(B77,ИСХОДНИК!A:P,7,FALSE())</f>
        <v>100-150</v>
      </c>
      <c r="H77" s="427" t="s">
        <v>758</v>
      </c>
      <c r="I77" s="570" t="str">
        <f>VLOOKUP(B77,ИСХОДНИК!A:P,15,FALSE())</f>
        <v>U6 PL40R</v>
      </c>
      <c r="J77" s="571">
        <f>VLOOKUP(B77,ИСХОДНИК!A:N,13,FALSE())</f>
        <v>480</v>
      </c>
      <c r="K77" s="571">
        <f>VLOOKUP(B77,ИСХОДНИК!A:N,14,FALSE())</f>
        <v>576</v>
      </c>
      <c r="L77" s="572" t="str">
        <f>IF(VLOOKUP(B77,ИСХОДНИК!A:R,18,FALSE())=1,ИСХОДНИК!$T$2,IF(VLOOKUP(B77,ИСХОДНИК!A:R,18,FALSE())=2,ИСХОДНИК!$T$4,IF(VLOOKUP(B77,ИСХОДНИК!A:R,18,FALSE())=3,ИСХОДНИК!$T$5)))</f>
        <v>◑</v>
      </c>
      <c r="M77" s="541"/>
    </row>
    <row r="78" spans="2:13" ht="12.75" customHeight="1">
      <c r="B78" s="538"/>
      <c r="C78" s="151" t="s">
        <v>750</v>
      </c>
      <c r="D78" s="151" t="s">
        <v>751</v>
      </c>
      <c r="E78" s="234">
        <v>5</v>
      </c>
      <c r="F78" s="402">
        <v>9</v>
      </c>
      <c r="G78" s="570"/>
      <c r="H78" s="427"/>
      <c r="I78" s="570"/>
      <c r="J78" s="573"/>
      <c r="K78" s="573"/>
      <c r="L78" s="574"/>
      <c r="M78" s="541"/>
    </row>
    <row r="79" spans="2:13" ht="12.75" customHeight="1">
      <c r="B79" s="539"/>
      <c r="C79" s="151" t="s">
        <v>718</v>
      </c>
      <c r="D79" s="151" t="s">
        <v>722</v>
      </c>
      <c r="E79" s="234">
        <v>5</v>
      </c>
      <c r="F79" s="402">
        <v>10</v>
      </c>
      <c r="G79" s="570"/>
      <c r="H79" s="427"/>
      <c r="I79" s="570"/>
      <c r="J79" s="575"/>
      <c r="K79" s="575"/>
      <c r="L79" s="576"/>
      <c r="M79" s="541"/>
    </row>
    <row r="80" spans="2:13">
      <c r="B80" s="537" t="s">
        <v>757</v>
      </c>
      <c r="C80" s="151" t="s">
        <v>749</v>
      </c>
      <c r="D80" s="151" t="s">
        <v>722</v>
      </c>
      <c r="E80" s="234">
        <v>1</v>
      </c>
      <c r="F80" s="402">
        <v>8</v>
      </c>
      <c r="G80" s="570">
        <f>VLOOKUP(B80,ИСХОДНИК!A:P,7,FALSE())</f>
        <v>200</v>
      </c>
      <c r="H80" s="427" t="s">
        <v>441</v>
      </c>
      <c r="I80" s="570" t="str">
        <f>VLOOKUP(B80,ИСХОДНИК!A:P,15,FALSE())</f>
        <v>U6 PL40R</v>
      </c>
      <c r="J80" s="571">
        <f>VLOOKUP(B80,ИСХОДНИК!A:N,13,FALSE())</f>
        <v>350</v>
      </c>
      <c r="K80" s="571">
        <f>VLOOKUP(B80,ИСХОДНИК!A:N,14,FALSE())</f>
        <v>420</v>
      </c>
      <c r="L80" s="578" t="str">
        <f>IF(VLOOKUP(B80,ИСХОДНИК!A:R,18,FALSE())=1,ИСХОДНИК!$T$2,IF(VLOOKUP(B80,ИСХОДНИК!A:R,18,FALSE())=2,ИСХОДНИК!$T$4,IF(VLOOKUP(B80,ИСХОДНИК!A:R,18,FALSE())=3,ИСХОДНИК!$T$5)))</f>
        <v>◑</v>
      </c>
      <c r="M80" s="541"/>
    </row>
    <row r="81" spans="2:13">
      <c r="B81" s="538"/>
      <c r="C81" s="151" t="s">
        <v>750</v>
      </c>
      <c r="D81" s="151" t="s">
        <v>751</v>
      </c>
      <c r="E81" s="234">
        <v>1</v>
      </c>
      <c r="F81" s="402">
        <v>9</v>
      </c>
      <c r="G81" s="570"/>
      <c r="H81" s="427"/>
      <c r="I81" s="570"/>
      <c r="J81" s="573"/>
      <c r="K81" s="573"/>
      <c r="L81" s="579"/>
      <c r="M81" s="541"/>
    </row>
    <row r="82" spans="2:13">
      <c r="B82" s="539"/>
      <c r="C82" s="151" t="s">
        <v>718</v>
      </c>
      <c r="D82" s="151" t="s">
        <v>722</v>
      </c>
      <c r="E82" s="234">
        <v>1</v>
      </c>
      <c r="F82" s="402">
        <v>10</v>
      </c>
      <c r="G82" s="570"/>
      <c r="H82" s="427"/>
      <c r="I82" s="570"/>
      <c r="J82" s="575"/>
      <c r="K82" s="575"/>
      <c r="L82" s="580"/>
      <c r="M82" s="541"/>
    </row>
    <row r="83" spans="2:13">
      <c r="B83" s="90"/>
      <c r="C83" s="24"/>
      <c r="D83" s="24"/>
      <c r="E83" s="91"/>
      <c r="F83" s="92"/>
      <c r="G83" s="15"/>
      <c r="H83" s="23"/>
      <c r="I83" s="15"/>
      <c r="J83" s="93"/>
      <c r="K83" s="93"/>
      <c r="L83" s="94"/>
      <c r="M83" s="92"/>
    </row>
    <row r="84" spans="2:13">
      <c r="B84" s="547" t="s">
        <v>1034</v>
      </c>
      <c r="C84" s="547"/>
      <c r="D84" s="547"/>
      <c r="E84" s="547"/>
      <c r="F84" s="547"/>
      <c r="G84" s="547"/>
      <c r="H84" s="547"/>
      <c r="I84" s="547"/>
      <c r="J84" s="547"/>
      <c r="K84" s="547"/>
      <c r="L84" s="547"/>
    </row>
    <row r="85" spans="2:13" ht="14.25" customHeight="1">
      <c r="B85" s="537" t="s">
        <v>1006</v>
      </c>
      <c r="C85" s="151" t="s">
        <v>1018</v>
      </c>
      <c r="D85" s="151" t="s">
        <v>1020</v>
      </c>
      <c r="E85" s="581">
        <v>5</v>
      </c>
      <c r="F85" s="402">
        <v>11</v>
      </c>
      <c r="G85" s="578" t="str">
        <f>VLOOKUP(B85,ИСХОДНИК!A:P,7,FALSE())</f>
        <v>15-25</v>
      </c>
      <c r="H85" s="582" t="s">
        <v>441</v>
      </c>
      <c r="I85" s="578" t="str">
        <f>VLOOKUP(B85,ИСХОДНИК!A:P,15,FALSE())</f>
        <v>U6 PL40R</v>
      </c>
      <c r="J85" s="571">
        <f>VLOOKUP(B85,ИСХОДНИК!A:N,13,FALSE())</f>
        <v>65</v>
      </c>
      <c r="K85" s="571">
        <f>VLOOKUP(B85,ИСХОДНИК!A:N,14,FALSE())</f>
        <v>78</v>
      </c>
      <c r="L85" s="578" t="str">
        <f>IF(VLOOKUP(B85,ИСХОДНИК!A:R,18,FALSE())=1,ИСХОДНИК!$T$2,IF(VLOOKUP(B85,ИСХОДНИК!A:R,18,FALSE())=2,ИСХОДНИК!$T$4,IF(VLOOKUP(B85,ИСХОДНИК!A:R,18,FALSE())=3,ИСХОДНИК!$T$5)))</f>
        <v>◑</v>
      </c>
    </row>
    <row r="86" spans="2:13" ht="14.25" customHeight="1">
      <c r="B86" s="538"/>
      <c r="C86" s="151" t="s">
        <v>1021</v>
      </c>
      <c r="D86" s="151" t="s">
        <v>1020</v>
      </c>
      <c r="E86" s="581">
        <v>10</v>
      </c>
      <c r="F86" s="402">
        <v>12</v>
      </c>
      <c r="G86" s="579"/>
      <c r="H86" s="583"/>
      <c r="I86" s="579"/>
      <c r="J86" s="573"/>
      <c r="K86" s="573"/>
      <c r="L86" s="579"/>
    </row>
    <row r="87" spans="2:13" ht="14.25" customHeight="1">
      <c r="B87" s="538"/>
      <c r="C87" s="151" t="s">
        <v>1019</v>
      </c>
      <c r="D87" s="151" t="s">
        <v>1020</v>
      </c>
      <c r="E87" s="581">
        <v>5</v>
      </c>
      <c r="F87" s="402">
        <v>13</v>
      </c>
      <c r="G87" s="579"/>
      <c r="H87" s="583"/>
      <c r="I87" s="579"/>
      <c r="J87" s="573"/>
      <c r="K87" s="573"/>
      <c r="L87" s="579"/>
    </row>
    <row r="88" spans="2:13" ht="14.25" customHeight="1">
      <c r="B88" s="538"/>
      <c r="C88" s="151" t="s">
        <v>718</v>
      </c>
      <c r="D88" s="232" t="s">
        <v>719</v>
      </c>
      <c r="E88" s="581">
        <v>5</v>
      </c>
      <c r="F88" s="402">
        <v>7</v>
      </c>
      <c r="G88" s="579"/>
      <c r="H88" s="583"/>
      <c r="I88" s="579"/>
      <c r="J88" s="573"/>
      <c r="K88" s="573"/>
      <c r="L88" s="579"/>
    </row>
    <row r="89" spans="2:13">
      <c r="B89" s="537" t="s">
        <v>1007</v>
      </c>
      <c r="C89" s="151" t="s">
        <v>1018</v>
      </c>
      <c r="D89" s="151" t="s">
        <v>1020</v>
      </c>
      <c r="E89" s="581">
        <v>5</v>
      </c>
      <c r="F89" s="402">
        <v>11</v>
      </c>
      <c r="G89" s="578" t="str">
        <f>VLOOKUP(B89,ИСХОДНИК!A:P,7,FALSE())</f>
        <v>32-40</v>
      </c>
      <c r="H89" s="427" t="s">
        <v>441</v>
      </c>
      <c r="I89" s="570" t="str">
        <f>VLOOKUP(B89,ИСХОДНИК!A:P,15,FALSE())</f>
        <v>U6 PL40R</v>
      </c>
      <c r="J89" s="571">
        <f>VLOOKUP(B89,ИСХОДНИК!A:N,13,FALSE())</f>
        <v>115</v>
      </c>
      <c r="K89" s="571">
        <f>VLOOKUP(B89,ИСХОДНИК!A:N,14,FALSE())</f>
        <v>138</v>
      </c>
      <c r="L89" s="578" t="str">
        <f>IF(VLOOKUP(B89,ИСХОДНИК!A:R,18,FALSE())=1,ИСХОДНИК!$T$2,IF(VLOOKUP(B89,ИСХОДНИК!A:R,18,FALSE())=2,ИСХОДНИК!$T$4,IF(VLOOKUP(B89,ИСХОДНИК!A:R,18,FALSE())=3,ИСХОДНИК!$T$5)))</f>
        <v>○</v>
      </c>
    </row>
    <row r="90" spans="2:13">
      <c r="B90" s="538"/>
      <c r="C90" s="151" t="s">
        <v>1021</v>
      </c>
      <c r="D90" s="151" t="s">
        <v>1020</v>
      </c>
      <c r="E90" s="581">
        <v>15</v>
      </c>
      <c r="F90" s="402">
        <v>12</v>
      </c>
      <c r="G90" s="579"/>
      <c r="H90" s="427"/>
      <c r="I90" s="570"/>
      <c r="J90" s="573"/>
      <c r="K90" s="573"/>
      <c r="L90" s="579"/>
    </row>
    <row r="91" spans="2:13">
      <c r="B91" s="538"/>
      <c r="C91" s="151" t="s">
        <v>1019</v>
      </c>
      <c r="D91" s="151" t="s">
        <v>1020</v>
      </c>
      <c r="E91" s="581">
        <v>5</v>
      </c>
      <c r="F91" s="402">
        <v>13</v>
      </c>
      <c r="G91" s="579"/>
      <c r="H91" s="427"/>
      <c r="I91" s="570"/>
      <c r="J91" s="573"/>
      <c r="K91" s="573"/>
      <c r="L91" s="579"/>
    </row>
    <row r="92" spans="2:13">
      <c r="B92" s="538"/>
      <c r="C92" s="151" t="s">
        <v>718</v>
      </c>
      <c r="D92" s="232" t="s">
        <v>719</v>
      </c>
      <c r="E92" s="581">
        <v>5</v>
      </c>
      <c r="F92" s="402">
        <v>7</v>
      </c>
      <c r="G92" s="579"/>
      <c r="H92" s="427"/>
      <c r="I92" s="570"/>
      <c r="J92" s="573"/>
      <c r="K92" s="573"/>
      <c r="L92" s="579"/>
    </row>
    <row r="93" spans="2:13">
      <c r="B93" s="537" t="s">
        <v>1008</v>
      </c>
      <c r="C93" s="151" t="s">
        <v>1018</v>
      </c>
      <c r="D93" s="151" t="s">
        <v>1020</v>
      </c>
      <c r="E93" s="581">
        <v>1</v>
      </c>
      <c r="F93" s="402">
        <v>11</v>
      </c>
      <c r="G93" s="570">
        <f>VLOOKUP(B93,ИСХОДНИК!A:P,7,FALSE())</f>
        <v>50</v>
      </c>
      <c r="H93" s="427" t="s">
        <v>441</v>
      </c>
      <c r="I93" s="570" t="str">
        <f>VLOOKUP(B93,ИСХОДНИК!A:P,15,FALSE())</f>
        <v>U6 PL40R</v>
      </c>
      <c r="J93" s="571">
        <f>VLOOKUP(B93,ИСХОДНИК!A:N,13,FALSE())</f>
        <v>38</v>
      </c>
      <c r="K93" s="571">
        <f>VLOOKUP(B93,ИСХОДНИК!A:N,14,FALSE())</f>
        <v>45.6</v>
      </c>
      <c r="L93" s="578" t="str">
        <f>IF(VLOOKUP(B93,ИСХОДНИК!A:R,18,FALSE())=1,ИСХОДНИК!$T$2,IF(VLOOKUP(B93,ИСХОДНИК!A:R,18,FALSE())=2,ИСХОДНИК!$T$4,IF(VLOOKUP(B93,ИСХОДНИК!A:R,18,FALSE())=3,ИСХОДНИК!$T$5)))</f>
        <v>○</v>
      </c>
    </row>
    <row r="94" spans="2:13">
      <c r="B94" s="538"/>
      <c r="C94" s="151" t="s">
        <v>1021</v>
      </c>
      <c r="D94" s="151" t="s">
        <v>1020</v>
      </c>
      <c r="E94" s="581">
        <v>16</v>
      </c>
      <c r="F94" s="402">
        <v>12</v>
      </c>
      <c r="G94" s="570"/>
      <c r="H94" s="427"/>
      <c r="I94" s="570"/>
      <c r="J94" s="573"/>
      <c r="K94" s="573"/>
      <c r="L94" s="579"/>
    </row>
    <row r="95" spans="2:13">
      <c r="B95" s="538"/>
      <c r="C95" s="151" t="s">
        <v>1019</v>
      </c>
      <c r="D95" s="151" t="s">
        <v>1020</v>
      </c>
      <c r="E95" s="581">
        <v>1</v>
      </c>
      <c r="F95" s="402">
        <v>13</v>
      </c>
      <c r="G95" s="570"/>
      <c r="H95" s="427"/>
      <c r="I95" s="570"/>
      <c r="J95" s="573"/>
      <c r="K95" s="573"/>
      <c r="L95" s="579"/>
    </row>
    <row r="96" spans="2:13">
      <c r="B96" s="538"/>
      <c r="C96" s="151" t="s">
        <v>718</v>
      </c>
      <c r="D96" s="232" t="s">
        <v>719</v>
      </c>
      <c r="E96" s="581">
        <v>1</v>
      </c>
      <c r="F96" s="402">
        <v>7</v>
      </c>
      <c r="G96" s="570"/>
      <c r="H96" s="427"/>
      <c r="I96" s="570"/>
      <c r="J96" s="573"/>
      <c r="K96" s="573"/>
      <c r="L96" s="579"/>
    </row>
    <row r="97" spans="2:12">
      <c r="B97" s="537" t="s">
        <v>1009</v>
      </c>
      <c r="C97" s="151" t="s">
        <v>1018</v>
      </c>
      <c r="D97" s="151" t="s">
        <v>1020</v>
      </c>
      <c r="E97" s="581">
        <v>1</v>
      </c>
      <c r="F97" s="402">
        <v>11</v>
      </c>
      <c r="G97" s="570">
        <f>VLOOKUP(B97,ИСХОДНИК!A:P,7,FALSE())</f>
        <v>65</v>
      </c>
      <c r="H97" s="427" t="s">
        <v>441</v>
      </c>
      <c r="I97" s="570" t="str">
        <f>VLOOKUP(B97,ИСХОДНИК!A:P,15,FALSE())</f>
        <v>U6 PL40R</v>
      </c>
      <c r="J97" s="571">
        <f>VLOOKUP(B97,ИСХОДНИК!A:N,13,FALSE())</f>
        <v>45</v>
      </c>
      <c r="K97" s="571">
        <f>VLOOKUP(B97,ИСХОДНИК!A:N,14,FALSE())</f>
        <v>54</v>
      </c>
      <c r="L97" s="578" t="str">
        <f>IF(VLOOKUP(B97,ИСХОДНИК!A:R,18,FALSE())=1,ИСХОДНИК!$T$2,IF(VLOOKUP(B97,ИСХОДНИК!A:R,18,FALSE())=2,ИСХОДНИК!$T$4,IF(VLOOKUP(B97,ИСХОДНИК!A:R,18,FALSE())=3,ИСХОДНИК!$T$5)))</f>
        <v>○</v>
      </c>
    </row>
    <row r="98" spans="2:12">
      <c r="B98" s="538"/>
      <c r="C98" s="151" t="s">
        <v>1021</v>
      </c>
      <c r="D98" s="151" t="s">
        <v>1020</v>
      </c>
      <c r="E98" s="581">
        <v>18</v>
      </c>
      <c r="F98" s="402">
        <v>12</v>
      </c>
      <c r="G98" s="570"/>
      <c r="H98" s="427"/>
      <c r="I98" s="570"/>
      <c r="J98" s="573"/>
      <c r="K98" s="573"/>
      <c r="L98" s="579"/>
    </row>
    <row r="99" spans="2:12">
      <c r="B99" s="538"/>
      <c r="C99" s="151" t="s">
        <v>1019</v>
      </c>
      <c r="D99" s="151" t="s">
        <v>1020</v>
      </c>
      <c r="E99" s="581">
        <v>1</v>
      </c>
      <c r="F99" s="402">
        <v>13</v>
      </c>
      <c r="G99" s="570"/>
      <c r="H99" s="427"/>
      <c r="I99" s="570"/>
      <c r="J99" s="573"/>
      <c r="K99" s="573"/>
      <c r="L99" s="579"/>
    </row>
    <row r="100" spans="2:12">
      <c r="B100" s="538"/>
      <c r="C100" s="151" t="s">
        <v>718</v>
      </c>
      <c r="D100" s="232" t="s">
        <v>719</v>
      </c>
      <c r="E100" s="581">
        <v>1</v>
      </c>
      <c r="F100" s="402">
        <v>7</v>
      </c>
      <c r="G100" s="570"/>
      <c r="H100" s="427"/>
      <c r="I100" s="570"/>
      <c r="J100" s="573"/>
      <c r="K100" s="573"/>
      <c r="L100" s="579"/>
    </row>
    <row r="101" spans="2:12">
      <c r="B101" s="537" t="s">
        <v>1010</v>
      </c>
      <c r="C101" s="151" t="s">
        <v>1018</v>
      </c>
      <c r="D101" s="151" t="s">
        <v>1020</v>
      </c>
      <c r="E101" s="581">
        <v>1</v>
      </c>
      <c r="F101" s="402">
        <v>11</v>
      </c>
      <c r="G101" s="570">
        <f>VLOOKUP(B101,ИСХОДНИК!A:P,7,FALSE())</f>
        <v>80</v>
      </c>
      <c r="H101" s="427" t="s">
        <v>441</v>
      </c>
      <c r="I101" s="570" t="str">
        <f>VLOOKUP(B101,ИСХОДНИК!A:P,15,FALSE())</f>
        <v>U6 PL40R</v>
      </c>
      <c r="J101" s="571">
        <f>VLOOKUP(B101,ИСХОДНИК!A:N,13,FALSE())</f>
        <v>52</v>
      </c>
      <c r="K101" s="571">
        <f>VLOOKUP(B101,ИСХОДНИК!A:N,14,FALSE())</f>
        <v>62.4</v>
      </c>
      <c r="L101" s="578" t="str">
        <f>IF(VLOOKUP(B101,ИСХОДНИК!A:R,18,FALSE())=1,ИСХОДНИК!$T$2,IF(VLOOKUP(B101,ИСХОДНИК!A:R,18,FALSE())=2,ИСХОДНИК!$T$4,IF(VLOOKUP(B101,ИСХОДНИК!A:R,18,FALSE())=3,ИСХОДНИК!$T$5)))</f>
        <v>◑</v>
      </c>
    </row>
    <row r="102" spans="2:12">
      <c r="B102" s="538"/>
      <c r="C102" s="151" t="s">
        <v>1021</v>
      </c>
      <c r="D102" s="151" t="s">
        <v>1020</v>
      </c>
      <c r="E102" s="581">
        <v>14</v>
      </c>
      <c r="F102" s="402">
        <v>12</v>
      </c>
      <c r="G102" s="570"/>
      <c r="H102" s="427"/>
      <c r="I102" s="570"/>
      <c r="J102" s="573"/>
      <c r="K102" s="573"/>
      <c r="L102" s="579"/>
    </row>
    <row r="103" spans="2:12">
      <c r="B103" s="538"/>
      <c r="C103" s="151" t="s">
        <v>1019</v>
      </c>
      <c r="D103" s="151" t="s">
        <v>1020</v>
      </c>
      <c r="E103" s="581">
        <v>1</v>
      </c>
      <c r="F103" s="402">
        <v>13</v>
      </c>
      <c r="G103" s="570"/>
      <c r="H103" s="427"/>
      <c r="I103" s="570"/>
      <c r="J103" s="573"/>
      <c r="K103" s="573"/>
      <c r="L103" s="579"/>
    </row>
    <row r="104" spans="2:12">
      <c r="B104" s="538"/>
      <c r="C104" s="151" t="s">
        <v>718</v>
      </c>
      <c r="D104" s="232" t="s">
        <v>719</v>
      </c>
      <c r="E104" s="581">
        <v>1</v>
      </c>
      <c r="F104" s="402">
        <v>7</v>
      </c>
      <c r="G104" s="570"/>
      <c r="H104" s="427"/>
      <c r="I104" s="570"/>
      <c r="J104" s="573"/>
      <c r="K104" s="573"/>
      <c r="L104" s="579"/>
    </row>
    <row r="105" spans="2:12">
      <c r="B105" s="537" t="s">
        <v>1011</v>
      </c>
      <c r="C105" s="151" t="s">
        <v>1018</v>
      </c>
      <c r="D105" s="151" t="s">
        <v>1020</v>
      </c>
      <c r="E105" s="581">
        <v>1</v>
      </c>
      <c r="F105" s="402">
        <v>11</v>
      </c>
      <c r="G105" s="570">
        <f>VLOOKUP(B105,ИСХОДНИК!A:P,7,FALSE())</f>
        <v>100</v>
      </c>
      <c r="H105" s="427" t="s">
        <v>441</v>
      </c>
      <c r="I105" s="570" t="str">
        <f>VLOOKUP(B105,ИСХОДНИК!A:P,15,FALSE())</f>
        <v>U6 PL40R</v>
      </c>
      <c r="J105" s="571">
        <f>VLOOKUP(B105,ИСХОДНИК!A:N,13,FALSE())</f>
        <v>85</v>
      </c>
      <c r="K105" s="571">
        <f>VLOOKUP(B105,ИСХОДНИК!A:N,14,FALSE())</f>
        <v>102</v>
      </c>
      <c r="L105" s="578" t="str">
        <f>IF(VLOOKUP(B105,ИСХОДНИК!A:R,18,FALSE())=1,ИСХОДНИК!$T$2,IF(VLOOKUP(B105,ИСХОДНИК!A:R,18,FALSE())=2,ИСХОДНИК!$T$4,IF(VLOOKUP(B105,ИСХОДНИК!A:R,18,FALSE())=3,ИСХОДНИК!$T$5)))</f>
        <v>○</v>
      </c>
    </row>
    <row r="106" spans="2:12">
      <c r="B106" s="538"/>
      <c r="C106" s="151" t="s">
        <v>1021</v>
      </c>
      <c r="D106" s="151" t="s">
        <v>1020</v>
      </c>
      <c r="E106" s="581">
        <v>13</v>
      </c>
      <c r="F106" s="402">
        <v>12</v>
      </c>
      <c r="G106" s="570"/>
      <c r="H106" s="427"/>
      <c r="I106" s="570"/>
      <c r="J106" s="573"/>
      <c r="K106" s="573"/>
      <c r="L106" s="579"/>
    </row>
    <row r="107" spans="2:12">
      <c r="B107" s="538"/>
      <c r="C107" s="151" t="s">
        <v>1019</v>
      </c>
      <c r="D107" s="151" t="s">
        <v>1020</v>
      </c>
      <c r="E107" s="581">
        <v>1</v>
      </c>
      <c r="F107" s="402">
        <v>13</v>
      </c>
      <c r="G107" s="570"/>
      <c r="H107" s="427"/>
      <c r="I107" s="570"/>
      <c r="J107" s="573"/>
      <c r="K107" s="573"/>
      <c r="L107" s="579"/>
    </row>
    <row r="108" spans="2:12">
      <c r="B108" s="538"/>
      <c r="C108" s="151" t="s">
        <v>718</v>
      </c>
      <c r="D108" s="232" t="s">
        <v>719</v>
      </c>
      <c r="E108" s="581">
        <v>1</v>
      </c>
      <c r="F108" s="402">
        <v>7</v>
      </c>
      <c r="G108" s="570"/>
      <c r="H108" s="427"/>
      <c r="I108" s="570"/>
      <c r="J108" s="573"/>
      <c r="K108" s="573"/>
      <c r="L108" s="579"/>
    </row>
    <row r="109" spans="2:12">
      <c r="B109" s="537" t="s">
        <v>1012</v>
      </c>
      <c r="C109" s="151" t="s">
        <v>1018</v>
      </c>
      <c r="D109" s="151" t="s">
        <v>1020</v>
      </c>
      <c r="E109" s="581">
        <v>1</v>
      </c>
      <c r="F109" s="402">
        <v>11</v>
      </c>
      <c r="G109" s="570">
        <f>VLOOKUP(B109,ИСХОДНИК!A:P,7,FALSE())</f>
        <v>125</v>
      </c>
      <c r="H109" s="427" t="s">
        <v>441</v>
      </c>
      <c r="I109" s="570" t="str">
        <f>VLOOKUP(B109,ИСХОДНИК!A:P,15,FALSE())</f>
        <v>U6 PL40R</v>
      </c>
      <c r="J109" s="571">
        <f>VLOOKUP(B109,ИСХОДНИК!A:N,13,FALSE())</f>
        <v>135</v>
      </c>
      <c r="K109" s="571">
        <f>VLOOKUP(B109,ИСХОДНИК!A:N,14,FALSE())</f>
        <v>162</v>
      </c>
      <c r="L109" s="578" t="str">
        <f>IF(VLOOKUP(B109,ИСХОДНИК!A:R,18,FALSE())=1,ИСХОДНИК!$T$2,IF(VLOOKUP(B109,ИСХОДНИК!A:R,18,FALSE())=2,ИСХОДНИК!$T$4,IF(VLOOKUP(B109,ИСХОДНИК!A:R,18,FALSE())=3,ИСХОДНИК!$T$5)))</f>
        <v>○</v>
      </c>
    </row>
    <row r="110" spans="2:12">
      <c r="B110" s="538"/>
      <c r="C110" s="151" t="s">
        <v>1021</v>
      </c>
      <c r="D110" s="151" t="s">
        <v>1020</v>
      </c>
      <c r="E110" s="581">
        <v>13</v>
      </c>
      <c r="F110" s="402">
        <v>12</v>
      </c>
      <c r="G110" s="570"/>
      <c r="H110" s="427"/>
      <c r="I110" s="570"/>
      <c r="J110" s="573"/>
      <c r="K110" s="573"/>
      <c r="L110" s="579"/>
    </row>
    <row r="111" spans="2:12">
      <c r="B111" s="538"/>
      <c r="C111" s="151" t="s">
        <v>1019</v>
      </c>
      <c r="D111" s="151" t="s">
        <v>1020</v>
      </c>
      <c r="E111" s="581">
        <v>1</v>
      </c>
      <c r="F111" s="402">
        <v>13</v>
      </c>
      <c r="G111" s="570"/>
      <c r="H111" s="427"/>
      <c r="I111" s="570"/>
      <c r="J111" s="573"/>
      <c r="K111" s="573"/>
      <c r="L111" s="579"/>
    </row>
    <row r="112" spans="2:12">
      <c r="B112" s="538"/>
      <c r="C112" s="151" t="s">
        <v>718</v>
      </c>
      <c r="D112" s="232" t="s">
        <v>719</v>
      </c>
      <c r="E112" s="581">
        <v>1</v>
      </c>
      <c r="F112" s="402">
        <v>7</v>
      </c>
      <c r="G112" s="570"/>
      <c r="H112" s="427"/>
      <c r="I112" s="570"/>
      <c r="J112" s="573"/>
      <c r="K112" s="573"/>
      <c r="L112" s="579"/>
    </row>
    <row r="113" spans="2:12">
      <c r="B113" s="537" t="s">
        <v>1013</v>
      </c>
      <c r="C113" s="151" t="s">
        <v>1018</v>
      </c>
      <c r="D113" s="151" t="s">
        <v>1020</v>
      </c>
      <c r="E113" s="581">
        <v>1</v>
      </c>
      <c r="F113" s="402">
        <v>11</v>
      </c>
      <c r="G113" s="570">
        <f>VLOOKUP(B113,ИСХОДНИК!A:P,7,FALSE())</f>
        <v>150</v>
      </c>
      <c r="H113" s="427" t="s">
        <v>441</v>
      </c>
      <c r="I113" s="570" t="str">
        <f>VLOOKUP(B113,ИСХОДНИК!A:P,15,FALSE())</f>
        <v>U6 PL40R</v>
      </c>
      <c r="J113" s="571">
        <f>VLOOKUP(B113,ИСХОДНИК!A:N,13,FALSE())</f>
        <v>195</v>
      </c>
      <c r="K113" s="571">
        <f>VLOOKUP(B113,ИСХОДНИК!A:N,14,FALSE())</f>
        <v>234</v>
      </c>
      <c r="L113" s="572" t="str">
        <f>IF(VLOOKUP(B113,ИСХОДНИК!A:R,18,FALSE())=1,ИСХОДНИК!$T$2,IF(VLOOKUP(B113,ИСХОДНИК!A:R,18,FALSE())=2,ИСХОДНИК!$T$4,IF(VLOOKUP(B113,ИСХОДНИК!A:R,18,FALSE())=3,ИСХОДНИК!$T$5)))</f>
        <v>○</v>
      </c>
    </row>
    <row r="114" spans="2:12">
      <c r="B114" s="538"/>
      <c r="C114" s="151" t="s">
        <v>1021</v>
      </c>
      <c r="D114" s="151" t="s">
        <v>1020</v>
      </c>
      <c r="E114" s="581">
        <v>13</v>
      </c>
      <c r="F114" s="402">
        <v>12</v>
      </c>
      <c r="G114" s="570"/>
      <c r="H114" s="427"/>
      <c r="I114" s="570"/>
      <c r="J114" s="573"/>
      <c r="K114" s="573"/>
      <c r="L114" s="574"/>
    </row>
    <row r="115" spans="2:12">
      <c r="B115" s="538"/>
      <c r="C115" s="151" t="s">
        <v>1019</v>
      </c>
      <c r="D115" s="151" t="s">
        <v>1020</v>
      </c>
      <c r="E115" s="581">
        <v>1</v>
      </c>
      <c r="F115" s="402">
        <v>13</v>
      </c>
      <c r="G115" s="570"/>
      <c r="H115" s="427"/>
      <c r="I115" s="570"/>
      <c r="J115" s="573"/>
      <c r="K115" s="573"/>
      <c r="L115" s="574"/>
    </row>
    <row r="116" spans="2:12">
      <c r="B116" s="538"/>
      <c r="C116" s="151" t="s">
        <v>718</v>
      </c>
      <c r="D116" s="232" t="s">
        <v>719</v>
      </c>
      <c r="E116" s="581">
        <v>1</v>
      </c>
      <c r="F116" s="402">
        <v>7</v>
      </c>
      <c r="G116" s="570"/>
      <c r="H116" s="427"/>
      <c r="I116" s="570"/>
      <c r="J116" s="573"/>
      <c r="K116" s="573"/>
      <c r="L116" s="574"/>
    </row>
    <row r="117" spans="2:12">
      <c r="B117" s="537" t="s">
        <v>1014</v>
      </c>
      <c r="C117" s="151" t="s">
        <v>1018</v>
      </c>
      <c r="D117" s="151" t="s">
        <v>1020</v>
      </c>
      <c r="E117" s="581">
        <v>1</v>
      </c>
      <c r="F117" s="402">
        <v>11</v>
      </c>
      <c r="G117" s="570">
        <f>VLOOKUP(B117,ИСХОДНИК!A:P,7,FALSE())</f>
        <v>200</v>
      </c>
      <c r="H117" s="427" t="s">
        <v>441</v>
      </c>
      <c r="I117" s="570" t="str">
        <f>VLOOKUP(B117,ИСХОДНИК!A:P,15,FALSE())</f>
        <v>U6 PL40R</v>
      </c>
      <c r="J117" s="571">
        <f>VLOOKUP(B117,ИСХОДНИК!A:N,13,FALSE())</f>
        <v>350</v>
      </c>
      <c r="K117" s="571">
        <f>VLOOKUP(B117,ИСХОДНИК!A:N,14,FALSE())</f>
        <v>420</v>
      </c>
      <c r="L117" s="572" t="str">
        <f>IF(VLOOKUP(B117,ИСХОДНИК!A:R,18,FALSE())=1,ИСХОДНИК!$T$2,IF(VLOOKUP(B117,ИСХОДНИК!A:R,18,FALSE())=2,ИСХОДНИК!$T$4,IF(VLOOKUP(B117,ИСХОДНИК!A:R,18,FALSE())=3,ИСХОДНИК!$T$5)))</f>
        <v>○</v>
      </c>
    </row>
    <row r="118" spans="2:12">
      <c r="B118" s="538"/>
      <c r="C118" s="151" t="s">
        <v>1021</v>
      </c>
      <c r="D118" s="151" t="s">
        <v>1020</v>
      </c>
      <c r="E118" s="581">
        <v>13</v>
      </c>
      <c r="F118" s="402">
        <v>12</v>
      </c>
      <c r="G118" s="570"/>
      <c r="H118" s="427"/>
      <c r="I118" s="570"/>
      <c r="J118" s="573"/>
      <c r="K118" s="573"/>
      <c r="L118" s="574"/>
    </row>
    <row r="119" spans="2:12">
      <c r="B119" s="538"/>
      <c r="C119" s="151" t="s">
        <v>1019</v>
      </c>
      <c r="D119" s="151" t="s">
        <v>1020</v>
      </c>
      <c r="E119" s="581">
        <v>1</v>
      </c>
      <c r="F119" s="402">
        <v>13</v>
      </c>
      <c r="G119" s="570"/>
      <c r="H119" s="427"/>
      <c r="I119" s="570"/>
      <c r="J119" s="573"/>
      <c r="K119" s="573"/>
      <c r="L119" s="574"/>
    </row>
    <row r="120" spans="2:12">
      <c r="B120" s="538"/>
      <c r="C120" s="151" t="s">
        <v>718</v>
      </c>
      <c r="D120" s="232" t="s">
        <v>719</v>
      </c>
      <c r="E120" s="581">
        <v>1</v>
      </c>
      <c r="F120" s="402">
        <v>7</v>
      </c>
      <c r="G120" s="570"/>
      <c r="H120" s="427"/>
      <c r="I120" s="570"/>
      <c r="J120" s="573"/>
      <c r="K120" s="573"/>
      <c r="L120" s="574"/>
    </row>
    <row r="121" spans="2:12">
      <c r="B121" s="537" t="s">
        <v>1015</v>
      </c>
      <c r="C121" s="151" t="s">
        <v>1018</v>
      </c>
      <c r="D121" s="151" t="s">
        <v>1020</v>
      </c>
      <c r="E121" s="581">
        <v>1</v>
      </c>
      <c r="F121" s="402">
        <v>11</v>
      </c>
      <c r="G121" s="570">
        <f>VLOOKUP(B121,ИСХОДНИК!A:P,7,FALSE())</f>
        <v>250</v>
      </c>
      <c r="H121" s="427" t="s">
        <v>441</v>
      </c>
      <c r="I121" s="570" t="str">
        <f>VLOOKUP(B121,ИСХОДНИК!A:P,15,FALSE())</f>
        <v>U6 PL40R</v>
      </c>
      <c r="J121" s="571">
        <f>VLOOKUP(B121,ИСХОДНИК!A:N,13,FALSE())</f>
        <v>560</v>
      </c>
      <c r="K121" s="571">
        <f>VLOOKUP(B121,ИСХОДНИК!A:N,14,FALSE())</f>
        <v>672</v>
      </c>
      <c r="L121" s="572" t="str">
        <f>IF(VLOOKUP(B121,ИСХОДНИК!A:R,18,FALSE())=1,ИСХОДНИК!$T$2,IF(VLOOKUP(B121,ИСХОДНИК!A:R,18,FALSE())=2,ИСХОДНИК!$T$4,IF(VLOOKUP(B121,ИСХОДНИК!A:R,18,FALSE())=3,ИСХОДНИК!$T$5)))</f>
        <v>○</v>
      </c>
    </row>
    <row r="122" spans="2:12">
      <c r="B122" s="538"/>
      <c r="C122" s="151" t="s">
        <v>1021</v>
      </c>
      <c r="D122" s="151" t="s">
        <v>1020</v>
      </c>
      <c r="E122" s="581">
        <v>13</v>
      </c>
      <c r="F122" s="402">
        <v>12</v>
      </c>
      <c r="G122" s="570"/>
      <c r="H122" s="427"/>
      <c r="I122" s="570"/>
      <c r="J122" s="573"/>
      <c r="K122" s="573"/>
      <c r="L122" s="574"/>
    </row>
    <row r="123" spans="2:12">
      <c r="B123" s="538"/>
      <c r="C123" s="151" t="s">
        <v>1019</v>
      </c>
      <c r="D123" s="151" t="s">
        <v>1020</v>
      </c>
      <c r="E123" s="581">
        <v>1</v>
      </c>
      <c r="F123" s="402">
        <v>13</v>
      </c>
      <c r="G123" s="570"/>
      <c r="H123" s="427"/>
      <c r="I123" s="570"/>
      <c r="J123" s="573"/>
      <c r="K123" s="573"/>
      <c r="L123" s="574"/>
    </row>
    <row r="124" spans="2:12">
      <c r="B124" s="538"/>
      <c r="C124" s="151" t="s">
        <v>718</v>
      </c>
      <c r="D124" s="232" t="s">
        <v>719</v>
      </c>
      <c r="E124" s="581">
        <v>1</v>
      </c>
      <c r="F124" s="402">
        <v>7</v>
      </c>
      <c r="G124" s="570"/>
      <c r="H124" s="427"/>
      <c r="I124" s="570"/>
      <c r="J124" s="573"/>
      <c r="K124" s="573"/>
      <c r="L124" s="574"/>
    </row>
    <row r="125" spans="2:12">
      <c r="B125" s="537" t="s">
        <v>1016</v>
      </c>
      <c r="C125" s="151" t="s">
        <v>1018</v>
      </c>
      <c r="D125" s="151" t="s">
        <v>1020</v>
      </c>
      <c r="E125" s="581">
        <v>1</v>
      </c>
      <c r="F125" s="402">
        <v>11</v>
      </c>
      <c r="G125" s="570">
        <f>VLOOKUP(B125,ИСХОДНИК!A:P,7,FALSE())</f>
        <v>300</v>
      </c>
      <c r="H125" s="427" t="s">
        <v>441</v>
      </c>
      <c r="I125" s="570" t="str">
        <f>VLOOKUP(B125,ИСХОДНИК!A:P,15,FALSE())</f>
        <v>U6 PL40R</v>
      </c>
      <c r="J125" s="571">
        <f>VLOOKUP(B125,ИСХОДНИК!A:N,13,FALSE())</f>
        <v>870</v>
      </c>
      <c r="K125" s="571">
        <f>VLOOKUP(B125,ИСХОДНИК!A:N,14,FALSE())</f>
        <v>1044</v>
      </c>
      <c r="L125" s="572" t="str">
        <f>IF(VLOOKUP(B125,ИСХОДНИК!A:R,18,FALSE())=1,ИСХОДНИК!$T$2,IF(VLOOKUP(B125,ИСХОДНИК!A:R,18,FALSE())=2,ИСХОДНИК!$T$4,IF(VLOOKUP(B125,ИСХОДНИК!A:R,18,FALSE())=3,ИСХОДНИК!$T$5)))</f>
        <v>○</v>
      </c>
    </row>
    <row r="126" spans="2:12">
      <c r="B126" s="538"/>
      <c r="C126" s="151" t="s">
        <v>1021</v>
      </c>
      <c r="D126" s="151" t="s">
        <v>1020</v>
      </c>
      <c r="E126" s="581">
        <v>13</v>
      </c>
      <c r="F126" s="402">
        <v>12</v>
      </c>
      <c r="G126" s="570"/>
      <c r="H126" s="427"/>
      <c r="I126" s="570"/>
      <c r="J126" s="573"/>
      <c r="K126" s="573"/>
      <c r="L126" s="574"/>
    </row>
    <row r="127" spans="2:12">
      <c r="B127" s="538"/>
      <c r="C127" s="151" t="s">
        <v>1019</v>
      </c>
      <c r="D127" s="151" t="s">
        <v>1020</v>
      </c>
      <c r="E127" s="581">
        <v>1</v>
      </c>
      <c r="F127" s="402">
        <v>13</v>
      </c>
      <c r="G127" s="570"/>
      <c r="H127" s="427"/>
      <c r="I127" s="570"/>
      <c r="J127" s="573"/>
      <c r="K127" s="573"/>
      <c r="L127" s="574"/>
    </row>
    <row r="128" spans="2:12">
      <c r="B128" s="538"/>
      <c r="C128" s="151" t="s">
        <v>718</v>
      </c>
      <c r="D128" s="232" t="s">
        <v>719</v>
      </c>
      <c r="E128" s="581">
        <v>1</v>
      </c>
      <c r="F128" s="402">
        <v>7</v>
      </c>
      <c r="G128" s="570"/>
      <c r="H128" s="427"/>
      <c r="I128" s="570"/>
      <c r="J128" s="573"/>
      <c r="K128" s="573"/>
      <c r="L128" s="574"/>
    </row>
    <row r="129" spans="2:12">
      <c r="B129" s="584" t="s">
        <v>1017</v>
      </c>
      <c r="C129" s="151" t="s">
        <v>1018</v>
      </c>
      <c r="D129" s="151" t="s">
        <v>1020</v>
      </c>
      <c r="E129" s="581">
        <v>1</v>
      </c>
      <c r="F129" s="402">
        <v>11</v>
      </c>
      <c r="G129" s="570">
        <f>VLOOKUP(B129,ИСХОДНИК!A:P,7,FALSE())</f>
        <v>350</v>
      </c>
      <c r="H129" s="427" t="s">
        <v>441</v>
      </c>
      <c r="I129" s="570" t="str">
        <f>VLOOKUP(B129,ИСХОДНИК!A:P,15,FALSE())</f>
        <v>U6 PL40R</v>
      </c>
      <c r="J129" s="585">
        <f>VLOOKUP(B129,ИСХОДНИК!A:N,13,FALSE())</f>
        <v>1300</v>
      </c>
      <c r="K129" s="585">
        <f>VLOOKUP(B129,ИСХОДНИК!A:N,14,FALSE())</f>
        <v>1560</v>
      </c>
      <c r="L129" s="586" t="str">
        <f>IF(VLOOKUP(B129,ИСХОДНИК!A:R,18,FALSE())=1,ИСХОДНИК!$T$2,IF(VLOOKUP(B129,ИСХОДНИК!A:R,18,FALSE())=2,ИСХОДНИК!$T$4,IF(VLOOKUP(B129,ИСХОДНИК!A:R,18,FALSE())=3,ИСХОДНИК!$T$5)))</f>
        <v>○</v>
      </c>
    </row>
    <row r="130" spans="2:12">
      <c r="B130" s="584"/>
      <c r="C130" s="151" t="s">
        <v>1021</v>
      </c>
      <c r="D130" s="151" t="s">
        <v>1020</v>
      </c>
      <c r="E130" s="581">
        <v>13</v>
      </c>
      <c r="F130" s="402">
        <v>12</v>
      </c>
      <c r="G130" s="570"/>
      <c r="H130" s="427"/>
      <c r="I130" s="570"/>
      <c r="J130" s="585"/>
      <c r="K130" s="585"/>
      <c r="L130" s="586"/>
    </row>
    <row r="131" spans="2:12">
      <c r="B131" s="584"/>
      <c r="C131" s="151" t="s">
        <v>1019</v>
      </c>
      <c r="D131" s="151" t="s">
        <v>1020</v>
      </c>
      <c r="E131" s="581">
        <v>1</v>
      </c>
      <c r="F131" s="402">
        <v>13</v>
      </c>
      <c r="G131" s="570"/>
      <c r="H131" s="427"/>
      <c r="I131" s="570"/>
      <c r="J131" s="585"/>
      <c r="K131" s="585"/>
      <c r="L131" s="586"/>
    </row>
    <row r="132" spans="2:12">
      <c r="B132" s="584"/>
      <c r="C132" s="151" t="s">
        <v>718</v>
      </c>
      <c r="D132" s="232" t="s">
        <v>719</v>
      </c>
      <c r="E132" s="581">
        <v>1</v>
      </c>
      <c r="F132" s="402">
        <v>7</v>
      </c>
      <c r="G132" s="570"/>
      <c r="H132" s="427"/>
      <c r="I132" s="570"/>
      <c r="J132" s="585"/>
      <c r="K132" s="585"/>
      <c r="L132" s="586"/>
    </row>
  </sheetData>
  <mergeCells count="183">
    <mergeCell ref="I4:L4"/>
    <mergeCell ref="H129:H132"/>
    <mergeCell ref="I129:I132"/>
    <mergeCell ref="J129:J132"/>
    <mergeCell ref="K129:K132"/>
    <mergeCell ref="L129:L132"/>
    <mergeCell ref="I121:I124"/>
    <mergeCell ref="J121:J124"/>
    <mergeCell ref="K121:K124"/>
    <mergeCell ref="L121:L124"/>
    <mergeCell ref="G125:G128"/>
    <mergeCell ref="H125:H128"/>
    <mergeCell ref="I125:I128"/>
    <mergeCell ref="J125:J128"/>
    <mergeCell ref="K125:K128"/>
    <mergeCell ref="L125:L128"/>
    <mergeCell ref="I113:I116"/>
    <mergeCell ref="J113:J116"/>
    <mergeCell ref="K113:K116"/>
    <mergeCell ref="L113:L116"/>
    <mergeCell ref="G117:G120"/>
    <mergeCell ref="H117:H120"/>
    <mergeCell ref="I117:I120"/>
    <mergeCell ref="J117:J120"/>
    <mergeCell ref="K117:K120"/>
    <mergeCell ref="L117:L120"/>
    <mergeCell ref="I105:I108"/>
    <mergeCell ref="J105:J108"/>
    <mergeCell ref="K105:K108"/>
    <mergeCell ref="L105:L108"/>
    <mergeCell ref="G109:G112"/>
    <mergeCell ref="H109:H112"/>
    <mergeCell ref="I109:I112"/>
    <mergeCell ref="J109:J112"/>
    <mergeCell ref="K109:K112"/>
    <mergeCell ref="L109:L112"/>
    <mergeCell ref="I97:I100"/>
    <mergeCell ref="J97:J100"/>
    <mergeCell ref="K97:K100"/>
    <mergeCell ref="L97:L100"/>
    <mergeCell ref="G101:G104"/>
    <mergeCell ref="H101:H104"/>
    <mergeCell ref="I101:I104"/>
    <mergeCell ref="J101:J104"/>
    <mergeCell ref="K101:K104"/>
    <mergeCell ref="L101:L104"/>
    <mergeCell ref="I89:I92"/>
    <mergeCell ref="J89:J92"/>
    <mergeCell ref="K89:K92"/>
    <mergeCell ref="L89:L92"/>
    <mergeCell ref="G93:G96"/>
    <mergeCell ref="H93:H96"/>
    <mergeCell ref="I93:I96"/>
    <mergeCell ref="J93:J96"/>
    <mergeCell ref="K93:K96"/>
    <mergeCell ref="L93:L96"/>
    <mergeCell ref="I85:I88"/>
    <mergeCell ref="J85:J88"/>
    <mergeCell ref="K85:K88"/>
    <mergeCell ref="L85:L88"/>
    <mergeCell ref="B117:B120"/>
    <mergeCell ref="B121:B124"/>
    <mergeCell ref="B125:B128"/>
    <mergeCell ref="B129:B132"/>
    <mergeCell ref="H85:H88"/>
    <mergeCell ref="G89:G92"/>
    <mergeCell ref="H89:H92"/>
    <mergeCell ref="G97:G100"/>
    <mergeCell ref="H97:H100"/>
    <mergeCell ref="G105:G108"/>
    <mergeCell ref="H105:H108"/>
    <mergeCell ref="G113:G116"/>
    <mergeCell ref="H113:H116"/>
    <mergeCell ref="G121:G124"/>
    <mergeCell ref="H121:H124"/>
    <mergeCell ref="G129:G132"/>
    <mergeCell ref="B97:B100"/>
    <mergeCell ref="B101:B104"/>
    <mergeCell ref="B105:B108"/>
    <mergeCell ref="B109:B112"/>
    <mergeCell ref="B113:B116"/>
    <mergeCell ref="G85:G88"/>
    <mergeCell ref="B85:B88"/>
    <mergeCell ref="B89:B92"/>
    <mergeCell ref="B93:B96"/>
    <mergeCell ref="J80:J82"/>
    <mergeCell ref="B1:L2"/>
    <mergeCell ref="B3:L3"/>
    <mergeCell ref="M51:M61"/>
    <mergeCell ref="M65:M82"/>
    <mergeCell ref="B49:L49"/>
    <mergeCell ref="L65:L67"/>
    <mergeCell ref="L68:L70"/>
    <mergeCell ref="L71:L73"/>
    <mergeCell ref="L74:L76"/>
    <mergeCell ref="L77:L79"/>
    <mergeCell ref="L80:L82"/>
    <mergeCell ref="K65:K67"/>
    <mergeCell ref="K68:K70"/>
    <mergeCell ref="K71:K73"/>
    <mergeCell ref="K74:K76"/>
    <mergeCell ref="J65:J67"/>
    <mergeCell ref="J68:J70"/>
    <mergeCell ref="J71:J73"/>
    <mergeCell ref="J74:J76"/>
    <mergeCell ref="J77:J79"/>
    <mergeCell ref="I80:I82"/>
    <mergeCell ref="I37:I42"/>
    <mergeCell ref="J37:J42"/>
    <mergeCell ref="K37:K42"/>
    <mergeCell ref="L37:L42"/>
    <mergeCell ref="I46:I47"/>
    <mergeCell ref="J46:J47"/>
    <mergeCell ref="K46:K47"/>
    <mergeCell ref="L46:L47"/>
    <mergeCell ref="I65:I67"/>
    <mergeCell ref="I68:I70"/>
    <mergeCell ref="I71:I73"/>
    <mergeCell ref="I74:I76"/>
    <mergeCell ref="I77:I79"/>
    <mergeCell ref="K77:K79"/>
    <mergeCell ref="K80:K82"/>
    <mergeCell ref="L26:L30"/>
    <mergeCell ref="I31:I36"/>
    <mergeCell ref="J31:J36"/>
    <mergeCell ref="K31:K36"/>
    <mergeCell ref="L31:L36"/>
    <mergeCell ref="I16:I20"/>
    <mergeCell ref="J16:J20"/>
    <mergeCell ref="K16:K20"/>
    <mergeCell ref="L16:L20"/>
    <mergeCell ref="I21:I25"/>
    <mergeCell ref="J21:J25"/>
    <mergeCell ref="K21:K25"/>
    <mergeCell ref="L21:L25"/>
    <mergeCell ref="L6:L10"/>
    <mergeCell ref="I11:I15"/>
    <mergeCell ref="J11:J15"/>
    <mergeCell ref="K11:K15"/>
    <mergeCell ref="L11:L15"/>
    <mergeCell ref="B77:B79"/>
    <mergeCell ref="B68:B70"/>
    <mergeCell ref="G68:G70"/>
    <mergeCell ref="H68:H70"/>
    <mergeCell ref="B46:B47"/>
    <mergeCell ref="H46:H47"/>
    <mergeCell ref="B65:B67"/>
    <mergeCell ref="G65:G67"/>
    <mergeCell ref="H65:H67"/>
    <mergeCell ref="G46:G47"/>
    <mergeCell ref="B63:L63"/>
    <mergeCell ref="B31:B36"/>
    <mergeCell ref="B37:B42"/>
    <mergeCell ref="G6:G10"/>
    <mergeCell ref="G11:G15"/>
    <mergeCell ref="G16:G20"/>
    <mergeCell ref="I26:I30"/>
    <mergeCell ref="J26:J30"/>
    <mergeCell ref="K26:K30"/>
    <mergeCell ref="B84:L84"/>
    <mergeCell ref="G21:G25"/>
    <mergeCell ref="G26:G30"/>
    <mergeCell ref="G31:G36"/>
    <mergeCell ref="G37:G42"/>
    <mergeCell ref="B6:B10"/>
    <mergeCell ref="B11:B15"/>
    <mergeCell ref="B16:B20"/>
    <mergeCell ref="B21:B25"/>
    <mergeCell ref="B26:B30"/>
    <mergeCell ref="B80:B82"/>
    <mergeCell ref="G77:G79"/>
    <mergeCell ref="G80:G82"/>
    <mergeCell ref="H77:H79"/>
    <mergeCell ref="H80:H82"/>
    <mergeCell ref="G71:G73"/>
    <mergeCell ref="H71:H73"/>
    <mergeCell ref="H74:H76"/>
    <mergeCell ref="G74:G76"/>
    <mergeCell ref="B71:B73"/>
    <mergeCell ref="B74:B76"/>
    <mergeCell ref="I6:I10"/>
    <mergeCell ref="J6:J10"/>
    <mergeCell ref="K6:K10"/>
  </mergeCells>
  <pageMargins left="0.7" right="0.7" top="0.75" bottom="0.75" header="0.3" footer="0.3"/>
  <pageSetup paperSize="9" orientation="portrait" r:id="rId1"/>
  <drawing r:id="rId2"/>
  <legacyDrawing r:id="rId3"/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Лист15"/>
  <dimension ref="A1:AMJ494"/>
  <sheetViews>
    <sheetView zoomScaleNormal="100" workbookViewId="0">
      <pane xSplit="2" ySplit="1" topLeftCell="E2" activePane="bottomRight" state="frozen"/>
      <selection pane="topRight" activeCell="C1" sqref="C1"/>
      <selection pane="bottomLeft" activeCell="A2" sqref="A2"/>
      <selection pane="bottomRight" activeCell="E242" sqref="E242:E248"/>
    </sheetView>
  </sheetViews>
  <sheetFormatPr defaultColWidth="9.140625" defaultRowHeight="14.25"/>
  <cols>
    <col min="1" max="1" width="13.140625" style="39" customWidth="1"/>
    <col min="2" max="2" width="66.5703125" style="40" customWidth="1"/>
    <col min="3" max="3" width="66" style="39" customWidth="1"/>
    <col min="4" max="4" width="11.140625" style="39" customWidth="1"/>
    <col min="5" max="5" width="39.5703125" style="39" customWidth="1"/>
    <col min="6" max="6" width="16.42578125" style="39" customWidth="1"/>
    <col min="7" max="7" width="12.42578125" style="39" customWidth="1"/>
    <col min="8" max="8" width="9" style="39" customWidth="1"/>
    <col min="9" max="9" width="17.140625" style="39" customWidth="1"/>
    <col min="10" max="10" width="23.85546875" style="39" customWidth="1"/>
    <col min="11" max="11" width="29.28515625" style="41" customWidth="1"/>
    <col min="12" max="12" width="69.140625" style="40" customWidth="1"/>
    <col min="13" max="13" width="13.42578125" style="42" customWidth="1"/>
    <col min="14" max="14" width="16.140625" style="42" customWidth="1"/>
    <col min="15" max="15" width="14.28515625" style="42" customWidth="1"/>
    <col min="16" max="16" width="21.5703125" style="11" customWidth="1"/>
    <col min="17" max="17" width="8.140625" style="11" customWidth="1"/>
    <col min="18" max="18" width="12" style="43" customWidth="1"/>
    <col min="19" max="19" width="23" style="104" customWidth="1"/>
    <col min="20" max="1024" width="9.140625" style="11"/>
  </cols>
  <sheetData>
    <row r="1" spans="1:20" ht="42.75" customHeight="1">
      <c r="A1" s="77" t="s">
        <v>1644</v>
      </c>
      <c r="B1" s="78" t="s">
        <v>344</v>
      </c>
      <c r="C1" s="78" t="s">
        <v>351</v>
      </c>
      <c r="D1" s="78" t="s">
        <v>813</v>
      </c>
      <c r="E1" s="78" t="s">
        <v>352</v>
      </c>
      <c r="F1" s="78" t="s">
        <v>353</v>
      </c>
      <c r="G1" s="78" t="s">
        <v>14</v>
      </c>
      <c r="H1" s="78" t="s">
        <v>354</v>
      </c>
      <c r="I1" s="78" t="s">
        <v>315</v>
      </c>
      <c r="J1" s="78" t="s">
        <v>15</v>
      </c>
      <c r="K1" s="79" t="s">
        <v>355</v>
      </c>
      <c r="L1" s="78" t="s">
        <v>356</v>
      </c>
      <c r="M1" s="78" t="s">
        <v>357</v>
      </c>
      <c r="N1" s="78" t="s">
        <v>358</v>
      </c>
      <c r="O1" s="80" t="s">
        <v>359</v>
      </c>
      <c r="P1" s="80" t="s">
        <v>360</v>
      </c>
      <c r="Q1" s="78" t="s">
        <v>349</v>
      </c>
      <c r="R1" s="78" t="s">
        <v>361</v>
      </c>
      <c r="S1" s="105" t="s">
        <v>1219</v>
      </c>
    </row>
    <row r="2" spans="1:20" ht="25.5">
      <c r="A2" s="44" t="s">
        <v>262</v>
      </c>
      <c r="B2" s="45" t="s">
        <v>256</v>
      </c>
      <c r="C2" s="45" t="s">
        <v>362</v>
      </c>
      <c r="D2" s="46" t="s">
        <v>814</v>
      </c>
      <c r="E2" s="46" t="s">
        <v>263</v>
      </c>
      <c r="F2" s="46"/>
      <c r="G2" s="46"/>
      <c r="H2" s="46"/>
      <c r="I2" s="46"/>
      <c r="J2" s="46"/>
      <c r="K2" s="47"/>
      <c r="L2" s="45" t="s">
        <v>363</v>
      </c>
      <c r="M2" s="76">
        <v>35</v>
      </c>
      <c r="N2" s="76">
        <f>M2*1.2</f>
        <v>42</v>
      </c>
      <c r="O2" s="49" t="s">
        <v>41</v>
      </c>
      <c r="P2" s="45"/>
      <c r="Q2" s="50" t="s">
        <v>2</v>
      </c>
      <c r="R2" s="70">
        <f>IF(Таблица68[[#This Row],[Столбец2]]="A",1,IF(Таблица68[[#This Row],[Столбец2]]="B",2,IF(Таблица68[[#This Row],[Столбец2]]="C",3)))</f>
        <v>1</v>
      </c>
      <c r="S2" s="104" t="s">
        <v>1605</v>
      </c>
      <c r="T2" s="371" t="s">
        <v>2</v>
      </c>
    </row>
    <row r="3" spans="1:20" ht="18.75">
      <c r="A3" s="44" t="s">
        <v>929</v>
      </c>
      <c r="B3" s="45" t="s">
        <v>256</v>
      </c>
      <c r="C3" s="45" t="s">
        <v>932</v>
      </c>
      <c r="D3" s="46" t="s">
        <v>814</v>
      </c>
      <c r="E3" s="46" t="s">
        <v>930</v>
      </c>
      <c r="F3" s="46"/>
      <c r="G3" s="46"/>
      <c r="H3" s="46"/>
      <c r="I3" s="46"/>
      <c r="J3" s="46"/>
      <c r="K3" s="47"/>
      <c r="L3" s="45" t="s">
        <v>931</v>
      </c>
      <c r="M3" s="76">
        <v>59</v>
      </c>
      <c r="N3" s="76">
        <f>M3*1.2</f>
        <v>70.8</v>
      </c>
      <c r="O3" s="49" t="s">
        <v>41</v>
      </c>
      <c r="P3" s="45"/>
      <c r="Q3" s="51" t="s">
        <v>4</v>
      </c>
      <c r="R3" s="70">
        <f>IF(Таблица68[[#This Row],[Столбец2]]="A",1,IF(Таблица68[[#This Row],[Столбец2]]="B",2,IF(Таблица68[[#This Row],[Столбец2]]="C",3)))</f>
        <v>2</v>
      </c>
      <c r="S3" s="104" t="s">
        <v>1606</v>
      </c>
      <c r="T3" s="371"/>
    </row>
    <row r="4" spans="1:20" ht="28.5">
      <c r="A4" s="44" t="s">
        <v>246</v>
      </c>
      <c r="B4" s="45" t="s">
        <v>364</v>
      </c>
      <c r="C4" s="45" t="s">
        <v>365</v>
      </c>
      <c r="D4" s="46" t="s">
        <v>815</v>
      </c>
      <c r="E4" s="46" t="s">
        <v>366</v>
      </c>
      <c r="F4" s="46" t="s">
        <v>23</v>
      </c>
      <c r="G4" s="46">
        <v>10</v>
      </c>
      <c r="H4" s="46">
        <v>40</v>
      </c>
      <c r="I4" s="46" t="s">
        <v>367</v>
      </c>
      <c r="J4" s="46" t="s">
        <v>368</v>
      </c>
      <c r="K4" s="47" t="s">
        <v>369</v>
      </c>
      <c r="L4" s="45" t="s">
        <v>370</v>
      </c>
      <c r="M4" s="76">
        <v>310</v>
      </c>
      <c r="N4" s="76">
        <f t="shared" ref="N4:N88" si="0">M4*1.2</f>
        <v>372</v>
      </c>
      <c r="O4" s="49" t="s">
        <v>41</v>
      </c>
      <c r="P4" s="45"/>
      <c r="Q4" s="51" t="s">
        <v>4</v>
      </c>
      <c r="R4" s="70">
        <f>IF(Таблица68[[#This Row],[Столбец2]]="A",1,IF(Таблица68[[#This Row],[Столбец2]]="B",2,IF(Таблица68[[#This Row],[Столбец2]]="C",3)))</f>
        <v>2</v>
      </c>
      <c r="S4" s="104" t="s">
        <v>1606</v>
      </c>
      <c r="T4" s="371" t="s">
        <v>4</v>
      </c>
    </row>
    <row r="5" spans="1:20" ht="28.5" customHeight="1">
      <c r="A5" s="44" t="s">
        <v>248</v>
      </c>
      <c r="B5" s="45" t="s">
        <v>364</v>
      </c>
      <c r="C5" s="45" t="s">
        <v>371</v>
      </c>
      <c r="D5" s="46" t="s">
        <v>815</v>
      </c>
      <c r="E5" s="46" t="s">
        <v>372</v>
      </c>
      <c r="F5" s="46" t="s">
        <v>23</v>
      </c>
      <c r="G5" s="46">
        <v>15</v>
      </c>
      <c r="H5" s="46">
        <v>40</v>
      </c>
      <c r="I5" s="46" t="s">
        <v>367</v>
      </c>
      <c r="J5" s="46" t="s">
        <v>368</v>
      </c>
      <c r="K5" s="47" t="s">
        <v>369</v>
      </c>
      <c r="L5" s="45" t="s">
        <v>373</v>
      </c>
      <c r="M5" s="76">
        <v>310</v>
      </c>
      <c r="N5" s="76">
        <f t="shared" si="0"/>
        <v>372</v>
      </c>
      <c r="O5" s="49" t="s">
        <v>41</v>
      </c>
      <c r="P5" s="45"/>
      <c r="Q5" s="51" t="s">
        <v>4</v>
      </c>
      <c r="R5" s="70">
        <f>IF(Таблица68[[#This Row],[Столбец2]]="A",1,IF(Таблица68[[#This Row],[Столбец2]]="B",2,IF(Таблица68[[#This Row],[Столбец2]]="C",3)))</f>
        <v>2</v>
      </c>
      <c r="S5" s="104" t="s">
        <v>1606</v>
      </c>
      <c r="T5" s="371" t="s">
        <v>6</v>
      </c>
    </row>
    <row r="6" spans="1:20" ht="28.5">
      <c r="A6" s="44" t="s">
        <v>249</v>
      </c>
      <c r="B6" s="45" t="s">
        <v>364</v>
      </c>
      <c r="C6" s="45" t="s">
        <v>374</v>
      </c>
      <c r="D6" s="46" t="s">
        <v>815</v>
      </c>
      <c r="E6" s="46" t="str">
        <f>RIGHT(Таблица68[[#This Row],[Полное  наименование]],7)</f>
        <v>EVRA 20</v>
      </c>
      <c r="F6" s="46" t="s">
        <v>23</v>
      </c>
      <c r="G6" s="46">
        <v>20</v>
      </c>
      <c r="H6" s="46">
        <v>40</v>
      </c>
      <c r="I6" s="46" t="s">
        <v>367</v>
      </c>
      <c r="J6" s="46" t="s">
        <v>368</v>
      </c>
      <c r="K6" s="47" t="s">
        <v>369</v>
      </c>
      <c r="L6" s="45" t="s">
        <v>375</v>
      </c>
      <c r="M6" s="76">
        <v>355</v>
      </c>
      <c r="N6" s="76">
        <f t="shared" si="0"/>
        <v>426</v>
      </c>
      <c r="O6" s="49" t="s">
        <v>41</v>
      </c>
      <c r="P6" s="45"/>
      <c r="Q6" s="51" t="s">
        <v>4</v>
      </c>
      <c r="R6" s="70">
        <f>IF(Таблица68[[#This Row],[Столбец2]]="A",1,IF(Таблица68[[#This Row],[Столбец2]]="B",2,IF(Таблица68[[#This Row],[Столбец2]]="C",3)))</f>
        <v>2</v>
      </c>
      <c r="S6" s="104" t="s">
        <v>1606</v>
      </c>
    </row>
    <row r="7" spans="1:20" ht="28.5">
      <c r="A7" s="44" t="s">
        <v>250</v>
      </c>
      <c r="B7" s="45" t="s">
        <v>364</v>
      </c>
      <c r="C7" s="45" t="s">
        <v>376</v>
      </c>
      <c r="D7" s="46" t="s">
        <v>815</v>
      </c>
      <c r="E7" s="46" t="str">
        <f>RIGHT(Таблица68[[#This Row],[Полное  наименование]],7)</f>
        <v>EVRA 25</v>
      </c>
      <c r="F7" s="46" t="s">
        <v>23</v>
      </c>
      <c r="G7" s="46">
        <v>25</v>
      </c>
      <c r="H7" s="46">
        <v>40</v>
      </c>
      <c r="I7" s="46" t="s">
        <v>367</v>
      </c>
      <c r="J7" s="46" t="s">
        <v>368</v>
      </c>
      <c r="K7" s="47" t="s">
        <v>369</v>
      </c>
      <c r="L7" s="45" t="s">
        <v>377</v>
      </c>
      <c r="M7" s="76">
        <v>355</v>
      </c>
      <c r="N7" s="76">
        <f t="shared" si="0"/>
        <v>426</v>
      </c>
      <c r="O7" s="49" t="s">
        <v>41</v>
      </c>
      <c r="P7" s="45"/>
      <c r="Q7" s="51" t="s">
        <v>4</v>
      </c>
      <c r="R7" s="70">
        <f>IF(Таблица68[[#This Row],[Столбец2]]="A",1,IF(Таблица68[[#This Row],[Столбец2]]="B",2,IF(Таблица68[[#This Row],[Столбец2]]="C",3)))</f>
        <v>2</v>
      </c>
      <c r="S7" s="104" t="s">
        <v>1606</v>
      </c>
    </row>
    <row r="8" spans="1:20" ht="28.5">
      <c r="A8" s="44" t="s">
        <v>251</v>
      </c>
      <c r="B8" s="45" t="s">
        <v>364</v>
      </c>
      <c r="C8" s="45" t="s">
        <v>378</v>
      </c>
      <c r="D8" s="46" t="s">
        <v>815</v>
      </c>
      <c r="E8" s="46" t="str">
        <f>RIGHT(Таблица68[[#This Row],[Полное  наименование]],7)</f>
        <v>EVRA 32</v>
      </c>
      <c r="F8" s="46" t="s">
        <v>23</v>
      </c>
      <c r="G8" s="46">
        <v>32</v>
      </c>
      <c r="H8" s="46">
        <v>40</v>
      </c>
      <c r="I8" s="46" t="s">
        <v>367</v>
      </c>
      <c r="J8" s="46" t="s">
        <v>368</v>
      </c>
      <c r="K8" s="47" t="s">
        <v>369</v>
      </c>
      <c r="L8" s="45" t="s">
        <v>379</v>
      </c>
      <c r="M8" s="76">
        <v>480</v>
      </c>
      <c r="N8" s="76">
        <f t="shared" si="0"/>
        <v>576</v>
      </c>
      <c r="O8" s="49" t="s">
        <v>41</v>
      </c>
      <c r="P8" s="45"/>
      <c r="Q8" s="51" t="s">
        <v>4</v>
      </c>
      <c r="R8" s="70">
        <f>IF(Таблица68[[#This Row],[Столбец2]]="A",1,IF(Таблица68[[#This Row],[Столбец2]]="B",2,IF(Таблица68[[#This Row],[Столбец2]]="C",3)))</f>
        <v>2</v>
      </c>
      <c r="S8" s="104" t="s">
        <v>1606</v>
      </c>
    </row>
    <row r="9" spans="1:20" ht="28.5">
      <c r="A9" s="44" t="s">
        <v>253</v>
      </c>
      <c r="B9" s="45" t="s">
        <v>364</v>
      </c>
      <c r="C9" s="45" t="s">
        <v>380</v>
      </c>
      <c r="D9" s="46" t="s">
        <v>815</v>
      </c>
      <c r="E9" s="46" t="str">
        <f>RIGHT(Таблица68[[#This Row],[Полное  наименование]],7)</f>
        <v>EVRA 40</v>
      </c>
      <c r="F9" s="46" t="s">
        <v>23</v>
      </c>
      <c r="G9" s="46">
        <v>40</v>
      </c>
      <c r="H9" s="46">
        <v>40</v>
      </c>
      <c r="I9" s="46" t="s">
        <v>367</v>
      </c>
      <c r="J9" s="46" t="s">
        <v>368</v>
      </c>
      <c r="K9" s="47" t="s">
        <v>369</v>
      </c>
      <c r="L9" s="45" t="s">
        <v>381</v>
      </c>
      <c r="M9" s="76">
        <v>500</v>
      </c>
      <c r="N9" s="76">
        <f t="shared" si="0"/>
        <v>600</v>
      </c>
      <c r="O9" s="49" t="s">
        <v>41</v>
      </c>
      <c r="P9" s="45"/>
      <c r="Q9" s="51" t="s">
        <v>4</v>
      </c>
      <c r="R9" s="70">
        <f>IF(Таблица68[[#This Row],[Столбец2]]="A",1,IF(Таблица68[[#This Row],[Столбец2]]="B",2,IF(Таблица68[[#This Row],[Столбец2]]="C",3)))</f>
        <v>2</v>
      </c>
      <c r="S9" s="104" t="s">
        <v>1606</v>
      </c>
    </row>
    <row r="10" spans="1:20" ht="28.5">
      <c r="A10" s="44" t="s">
        <v>254</v>
      </c>
      <c r="B10" s="45" t="s">
        <v>364</v>
      </c>
      <c r="C10" s="45" t="s">
        <v>382</v>
      </c>
      <c r="D10" s="46" t="s">
        <v>815</v>
      </c>
      <c r="E10" s="46" t="str">
        <f>RIGHT(Таблица68[[#This Row],[Полное  наименование]],7)</f>
        <v>EVRA 50</v>
      </c>
      <c r="F10" s="46" t="s">
        <v>23</v>
      </c>
      <c r="G10" s="46">
        <v>50</v>
      </c>
      <c r="H10" s="46">
        <v>40</v>
      </c>
      <c r="I10" s="46" t="s">
        <v>367</v>
      </c>
      <c r="J10" s="46" t="s">
        <v>368</v>
      </c>
      <c r="K10" s="47" t="s">
        <v>369</v>
      </c>
      <c r="L10" s="45" t="s">
        <v>383</v>
      </c>
      <c r="M10" s="76">
        <v>550</v>
      </c>
      <c r="N10" s="76">
        <f t="shared" si="0"/>
        <v>660</v>
      </c>
      <c r="O10" s="49" t="s">
        <v>41</v>
      </c>
      <c r="P10" s="45"/>
      <c r="Q10" s="55" t="s">
        <v>6</v>
      </c>
      <c r="R10" s="70">
        <f>IF(Таблица68[[#This Row],[Столбец2]]="A",1,IF(Таблица68[[#This Row],[Столбец2]]="B",2,IF(Таблица68[[#This Row],[Столбец2]]="C",3)))</f>
        <v>3</v>
      </c>
      <c r="S10" s="104" t="s">
        <v>1643</v>
      </c>
    </row>
    <row r="11" spans="1:20" ht="28.5">
      <c r="A11" s="44" t="s">
        <v>268</v>
      </c>
      <c r="B11" s="45" t="s">
        <v>384</v>
      </c>
      <c r="C11" s="45" t="s">
        <v>385</v>
      </c>
      <c r="D11" s="46" t="s">
        <v>386</v>
      </c>
      <c r="E11" s="46" t="str">
        <f>RIGHT(Таблица68[[#This Row],[Полное  наименование]],7)</f>
        <v>PMLX 32</v>
      </c>
      <c r="F11" s="46" t="s">
        <v>23</v>
      </c>
      <c r="G11" s="46">
        <v>32</v>
      </c>
      <c r="H11" s="52" t="s">
        <v>387</v>
      </c>
      <c r="I11" s="46" t="s">
        <v>388</v>
      </c>
      <c r="J11" s="46" t="s">
        <v>368</v>
      </c>
      <c r="K11" s="47" t="s">
        <v>369</v>
      </c>
      <c r="L11" s="45" t="s">
        <v>878</v>
      </c>
      <c r="M11" s="76">
        <v>1550</v>
      </c>
      <c r="N11" s="76">
        <f t="shared" si="0"/>
        <v>1860</v>
      </c>
      <c r="O11" s="49" t="s">
        <v>923</v>
      </c>
      <c r="P11" s="45"/>
      <c r="Q11" s="55" t="s">
        <v>6</v>
      </c>
      <c r="R11" s="70">
        <f>IF(Таблица68[[#This Row],[Столбец2]]="A",1,IF(Таблица68[[#This Row],[Столбец2]]="B",2,IF(Таблица68[[#This Row],[Столбец2]]="C",3)))</f>
        <v>3</v>
      </c>
      <c r="S11" s="104" t="s">
        <v>1643</v>
      </c>
    </row>
    <row r="12" spans="1:20" ht="28.5">
      <c r="A12" s="44" t="s">
        <v>269</v>
      </c>
      <c r="B12" s="45" t="s">
        <v>384</v>
      </c>
      <c r="C12" s="45" t="s">
        <v>389</v>
      </c>
      <c r="D12" s="46" t="s">
        <v>386</v>
      </c>
      <c r="E12" s="46" t="str">
        <f>RIGHT(Таблица68[[#This Row],[Полное  наименование]],7)</f>
        <v>PMLX 40</v>
      </c>
      <c r="F12" s="46" t="s">
        <v>23</v>
      </c>
      <c r="G12" s="46">
        <v>40</v>
      </c>
      <c r="H12" s="52" t="s">
        <v>387</v>
      </c>
      <c r="I12" s="46" t="s">
        <v>388</v>
      </c>
      <c r="J12" s="46" t="s">
        <v>368</v>
      </c>
      <c r="K12" s="47" t="s">
        <v>369</v>
      </c>
      <c r="L12" s="45" t="s">
        <v>879</v>
      </c>
      <c r="M12" s="76">
        <v>1600</v>
      </c>
      <c r="N12" s="76">
        <f t="shared" si="0"/>
        <v>1920</v>
      </c>
      <c r="O12" s="49" t="s">
        <v>923</v>
      </c>
      <c r="P12" s="45"/>
      <c r="Q12" s="55" t="s">
        <v>6</v>
      </c>
      <c r="R12" s="70">
        <f>IF(Таблица68[[#This Row],[Столбец2]]="A",1,IF(Таблица68[[#This Row],[Столбец2]]="B",2,IF(Таблица68[[#This Row],[Столбец2]]="C",3)))</f>
        <v>3</v>
      </c>
      <c r="S12" s="104" t="s">
        <v>1643</v>
      </c>
    </row>
    <row r="13" spans="1:20" ht="28.5">
      <c r="A13" s="44" t="s">
        <v>270</v>
      </c>
      <c r="B13" s="45" t="s">
        <v>390</v>
      </c>
      <c r="C13" s="45" t="s">
        <v>391</v>
      </c>
      <c r="D13" s="46" t="s">
        <v>386</v>
      </c>
      <c r="E13" s="46" t="str">
        <f>RIGHT(Таблица68[[#This Row],[Полное  наименование]],7)</f>
        <v>PMLX 50</v>
      </c>
      <c r="F13" s="46" t="s">
        <v>23</v>
      </c>
      <c r="G13" s="46">
        <v>50</v>
      </c>
      <c r="H13" s="52" t="s">
        <v>387</v>
      </c>
      <c r="I13" s="46" t="s">
        <v>388</v>
      </c>
      <c r="J13" s="46" t="s">
        <v>368</v>
      </c>
      <c r="K13" s="47" t="s">
        <v>369</v>
      </c>
      <c r="L13" s="45" t="s">
        <v>880</v>
      </c>
      <c r="M13" s="76">
        <v>1700</v>
      </c>
      <c r="N13" s="76">
        <f t="shared" si="0"/>
        <v>2040</v>
      </c>
      <c r="O13" s="49" t="s">
        <v>923</v>
      </c>
      <c r="P13" s="45"/>
      <c r="Q13" s="55" t="s">
        <v>6</v>
      </c>
      <c r="R13" s="70">
        <f>IF(Таблица68[[#This Row],[Столбец2]]="A",1,IF(Таблица68[[#This Row],[Столбец2]]="B",2,IF(Таблица68[[#This Row],[Столбец2]]="C",3)))</f>
        <v>3</v>
      </c>
      <c r="S13" s="104" t="s">
        <v>1643</v>
      </c>
    </row>
    <row r="14" spans="1:20" ht="28.5">
      <c r="A14" s="44" t="s">
        <v>271</v>
      </c>
      <c r="B14" s="45" t="s">
        <v>384</v>
      </c>
      <c r="C14" s="45" t="s">
        <v>392</v>
      </c>
      <c r="D14" s="46" t="s">
        <v>386</v>
      </c>
      <c r="E14" s="46" t="str">
        <f>RIGHT(Таблица68[[#This Row],[Полное  наименование]],7)</f>
        <v>PMLX 65</v>
      </c>
      <c r="F14" s="46" t="s">
        <v>23</v>
      </c>
      <c r="G14" s="46">
        <v>65</v>
      </c>
      <c r="H14" s="52" t="s">
        <v>387</v>
      </c>
      <c r="I14" s="46" t="s">
        <v>388</v>
      </c>
      <c r="J14" s="46" t="s">
        <v>368</v>
      </c>
      <c r="K14" s="47" t="s">
        <v>369</v>
      </c>
      <c r="L14" s="45" t="s">
        <v>881</v>
      </c>
      <c r="M14" s="76">
        <v>1990</v>
      </c>
      <c r="N14" s="76">
        <f t="shared" si="0"/>
        <v>2388</v>
      </c>
      <c r="O14" s="49" t="s">
        <v>923</v>
      </c>
      <c r="P14" s="54"/>
      <c r="Q14" s="55" t="s">
        <v>6</v>
      </c>
      <c r="R14" s="70">
        <f>IF(Таблица68[[#This Row],[Столбец2]]="A",1,IF(Таблица68[[#This Row],[Столбец2]]="B",2,IF(Таблица68[[#This Row],[Столбец2]]="C",3)))</f>
        <v>3</v>
      </c>
      <c r="S14" s="104" t="s">
        <v>1643</v>
      </c>
    </row>
    <row r="15" spans="1:20" ht="28.5">
      <c r="A15" s="44" t="s">
        <v>272</v>
      </c>
      <c r="B15" s="45" t="s">
        <v>384</v>
      </c>
      <c r="C15" s="45" t="s">
        <v>393</v>
      </c>
      <c r="D15" s="46" t="s">
        <v>386</v>
      </c>
      <c r="E15" s="46" t="str">
        <f>RIGHT(Таблица68[[#This Row],[Полное  наименование]],7)</f>
        <v>PMLX 80</v>
      </c>
      <c r="F15" s="46" t="s">
        <v>23</v>
      </c>
      <c r="G15" s="46">
        <v>80</v>
      </c>
      <c r="H15" s="52" t="s">
        <v>387</v>
      </c>
      <c r="I15" s="46" t="s">
        <v>388</v>
      </c>
      <c r="J15" s="46" t="s">
        <v>368</v>
      </c>
      <c r="K15" s="47" t="s">
        <v>369</v>
      </c>
      <c r="L15" s="45" t="s">
        <v>882</v>
      </c>
      <c r="M15" s="76">
        <v>2900</v>
      </c>
      <c r="N15" s="76">
        <f t="shared" si="0"/>
        <v>3480</v>
      </c>
      <c r="O15" s="49" t="s">
        <v>923</v>
      </c>
      <c r="P15" s="45"/>
      <c r="Q15" s="55" t="s">
        <v>6</v>
      </c>
      <c r="R15" s="70">
        <f>IF(Таблица68[[#This Row],[Столбец2]]="A",1,IF(Таблица68[[#This Row],[Столбец2]]="B",2,IF(Таблица68[[#This Row],[Столбец2]]="C",3)))</f>
        <v>3</v>
      </c>
      <c r="S15" s="104" t="s">
        <v>1643</v>
      </c>
    </row>
    <row r="16" spans="1:20" ht="28.5">
      <c r="A16" s="44" t="s">
        <v>273</v>
      </c>
      <c r="B16" s="45" t="s">
        <v>384</v>
      </c>
      <c r="C16" s="45" t="s">
        <v>394</v>
      </c>
      <c r="D16" s="46" t="s">
        <v>386</v>
      </c>
      <c r="E16" s="46" t="str">
        <f>RIGHT(Таблица68[[#This Row],[Полное  наименование]],8)</f>
        <v>PMLX 100</v>
      </c>
      <c r="F16" s="46" t="s">
        <v>23</v>
      </c>
      <c r="G16" s="46">
        <v>100</v>
      </c>
      <c r="H16" s="52" t="s">
        <v>387</v>
      </c>
      <c r="I16" s="46" t="s">
        <v>388</v>
      </c>
      <c r="J16" s="46" t="s">
        <v>368</v>
      </c>
      <c r="K16" s="47" t="s">
        <v>369</v>
      </c>
      <c r="L16" s="45" t="s">
        <v>883</v>
      </c>
      <c r="M16" s="76">
        <v>4150</v>
      </c>
      <c r="N16" s="76">
        <f t="shared" si="0"/>
        <v>4980</v>
      </c>
      <c r="O16" s="49" t="s">
        <v>923</v>
      </c>
      <c r="P16" s="45"/>
      <c r="Q16" s="55" t="s">
        <v>6</v>
      </c>
      <c r="R16" s="70">
        <f>IF(Таблица68[[#This Row],[Столбец2]]="A",1,IF(Таблица68[[#This Row],[Столбец2]]="B",2,IF(Таблица68[[#This Row],[Столбец2]]="C",3)))</f>
        <v>3</v>
      </c>
      <c r="S16" s="104" t="s">
        <v>1643</v>
      </c>
    </row>
    <row r="17" spans="1:19" ht="28.5">
      <c r="A17" s="44" t="s">
        <v>1607</v>
      </c>
      <c r="B17" s="45" t="s">
        <v>384</v>
      </c>
      <c r="C17" s="45" t="s">
        <v>1684</v>
      </c>
      <c r="D17" s="46" t="s">
        <v>386</v>
      </c>
      <c r="E17" s="46" t="str">
        <f>RIGHT(Таблица68[[#This Row],[Полное  наименование]],8)</f>
        <v>PMLX 125</v>
      </c>
      <c r="F17" s="46" t="s">
        <v>23</v>
      </c>
      <c r="G17" s="46">
        <v>125</v>
      </c>
      <c r="H17" s="52">
        <v>52</v>
      </c>
      <c r="I17" s="46" t="s">
        <v>409</v>
      </c>
      <c r="J17" s="46" t="s">
        <v>226</v>
      </c>
      <c r="K17" s="47" t="s">
        <v>395</v>
      </c>
      <c r="L17" s="45"/>
      <c r="M17" s="76">
        <v>6700</v>
      </c>
      <c r="N17" s="76">
        <f>M17*1.2</f>
        <v>8040</v>
      </c>
      <c r="O17" s="49" t="s">
        <v>923</v>
      </c>
      <c r="P17" s="45"/>
      <c r="Q17" s="55" t="s">
        <v>6</v>
      </c>
      <c r="R17" s="70">
        <f>IF(Таблица68[[#This Row],[Столбец2]]="A",1,IF(Таблица68[[#This Row],[Столбец2]]="B",2,IF(Таблица68[[#This Row],[Столбец2]]="C",3)))</f>
        <v>2</v>
      </c>
      <c r="S17" s="107" t="s">
        <v>1606</v>
      </c>
    </row>
    <row r="18" spans="1:19" ht="28.5">
      <c r="A18" s="44" t="s">
        <v>864</v>
      </c>
      <c r="B18" s="45" t="s">
        <v>384</v>
      </c>
      <c r="C18" s="45" t="s">
        <v>871</v>
      </c>
      <c r="D18" s="46" t="s">
        <v>870</v>
      </c>
      <c r="E18" s="46" t="s">
        <v>1562</v>
      </c>
      <c r="F18" s="46" t="s">
        <v>23</v>
      </c>
      <c r="G18" s="46">
        <v>32</v>
      </c>
      <c r="H18" s="46">
        <v>52</v>
      </c>
      <c r="I18" s="46" t="s">
        <v>409</v>
      </c>
      <c r="J18" s="46" t="s">
        <v>226</v>
      </c>
      <c r="K18" s="47" t="s">
        <v>395</v>
      </c>
      <c r="L18" s="45" t="s">
        <v>884</v>
      </c>
      <c r="M18" s="76">
        <v>2000</v>
      </c>
      <c r="N18" s="76">
        <f t="shared" ref="N18:N19" si="1">M18*1.2</f>
        <v>2400</v>
      </c>
      <c r="O18" s="49" t="s">
        <v>923</v>
      </c>
      <c r="P18" s="45"/>
      <c r="Q18" s="55" t="s">
        <v>6</v>
      </c>
      <c r="R18" s="70">
        <f>IF(Таблица68[[#This Row],[Столбец2]]="A",1,IF(Таблица68[[#This Row],[Столбец2]]="B",2,IF(Таблица68[[#This Row],[Столбец2]]="C",3)))</f>
        <v>3</v>
      </c>
      <c r="S18" s="104" t="s">
        <v>1643</v>
      </c>
    </row>
    <row r="19" spans="1:19" ht="28.5">
      <c r="A19" s="44" t="s">
        <v>865</v>
      </c>
      <c r="B19" s="45" t="s">
        <v>384</v>
      </c>
      <c r="C19" s="45" t="s">
        <v>872</v>
      </c>
      <c r="D19" s="46" t="s">
        <v>870</v>
      </c>
      <c r="E19" s="46" t="s">
        <v>1568</v>
      </c>
      <c r="F19" s="46" t="s">
        <v>23</v>
      </c>
      <c r="G19" s="46">
        <v>40</v>
      </c>
      <c r="H19" s="46">
        <v>52</v>
      </c>
      <c r="I19" s="46" t="s">
        <v>409</v>
      </c>
      <c r="J19" s="46" t="s">
        <v>226</v>
      </c>
      <c r="K19" s="47" t="s">
        <v>395</v>
      </c>
      <c r="L19" s="45" t="s">
        <v>885</v>
      </c>
      <c r="M19" s="76">
        <v>2050</v>
      </c>
      <c r="N19" s="76">
        <f t="shared" si="1"/>
        <v>2460</v>
      </c>
      <c r="O19" s="49" t="s">
        <v>923</v>
      </c>
      <c r="P19" s="45"/>
      <c r="Q19" s="55" t="s">
        <v>6</v>
      </c>
      <c r="R19" s="70">
        <f>IF(Таблица68[[#This Row],[Столбец2]]="A",1,IF(Таблица68[[#This Row],[Столбец2]]="B",2,IF(Таблица68[[#This Row],[Столбец2]]="C",3)))</f>
        <v>3</v>
      </c>
      <c r="S19" s="104" t="s">
        <v>1643</v>
      </c>
    </row>
    <row r="20" spans="1:19" ht="28.5">
      <c r="A20" s="44" t="s">
        <v>866</v>
      </c>
      <c r="B20" s="45" t="s">
        <v>390</v>
      </c>
      <c r="C20" s="45" t="s">
        <v>873</v>
      </c>
      <c r="D20" s="46" t="s">
        <v>870</v>
      </c>
      <c r="E20" s="46" t="s">
        <v>1569</v>
      </c>
      <c r="F20" s="46" t="s">
        <v>23</v>
      </c>
      <c r="G20" s="46">
        <v>50</v>
      </c>
      <c r="H20" s="46">
        <v>52</v>
      </c>
      <c r="I20" s="46" t="s">
        <v>409</v>
      </c>
      <c r="J20" s="46" t="s">
        <v>226</v>
      </c>
      <c r="K20" s="47" t="s">
        <v>395</v>
      </c>
      <c r="L20" s="45" t="s">
        <v>886</v>
      </c>
      <c r="M20" s="76">
        <v>2200</v>
      </c>
      <c r="N20" s="76">
        <f t="shared" ref="N20:N23" si="2">M20*1.2</f>
        <v>2640</v>
      </c>
      <c r="O20" s="49" t="s">
        <v>923</v>
      </c>
      <c r="P20" s="45"/>
      <c r="Q20" s="55" t="s">
        <v>6</v>
      </c>
      <c r="R20" s="70">
        <f>IF(Таблица68[[#This Row],[Столбец2]]="A",1,IF(Таблица68[[#This Row],[Столбец2]]="B",2,IF(Таблица68[[#This Row],[Столбец2]]="C",3)))</f>
        <v>3</v>
      </c>
      <c r="S20" s="104" t="s">
        <v>1643</v>
      </c>
    </row>
    <row r="21" spans="1:19" ht="28.5">
      <c r="A21" s="44" t="s">
        <v>867</v>
      </c>
      <c r="B21" s="45" t="s">
        <v>384</v>
      </c>
      <c r="C21" s="45" t="s">
        <v>874</v>
      </c>
      <c r="D21" s="46" t="s">
        <v>870</v>
      </c>
      <c r="E21" s="46" t="s">
        <v>1563</v>
      </c>
      <c r="F21" s="46" t="s">
        <v>23</v>
      </c>
      <c r="G21" s="46">
        <v>65</v>
      </c>
      <c r="H21" s="46">
        <v>52</v>
      </c>
      <c r="I21" s="46" t="s">
        <v>409</v>
      </c>
      <c r="J21" s="46" t="s">
        <v>226</v>
      </c>
      <c r="K21" s="47" t="s">
        <v>395</v>
      </c>
      <c r="L21" s="45" t="s">
        <v>887</v>
      </c>
      <c r="M21" s="76">
        <v>2750</v>
      </c>
      <c r="N21" s="76">
        <f t="shared" si="2"/>
        <v>3300</v>
      </c>
      <c r="O21" s="49" t="s">
        <v>923</v>
      </c>
      <c r="P21" s="45"/>
      <c r="Q21" s="55" t="s">
        <v>6</v>
      </c>
      <c r="R21" s="70">
        <f>IF(Таблица68[[#This Row],[Столбец2]]="A",1,IF(Таблица68[[#This Row],[Столбец2]]="B",2,IF(Таблица68[[#This Row],[Столбец2]]="C",3)))</f>
        <v>3</v>
      </c>
      <c r="S21" s="104" t="s">
        <v>1643</v>
      </c>
    </row>
    <row r="22" spans="1:19" ht="28.5">
      <c r="A22" s="44" t="s">
        <v>868</v>
      </c>
      <c r="B22" s="45" t="s">
        <v>384</v>
      </c>
      <c r="C22" s="45" t="s">
        <v>875</v>
      </c>
      <c r="D22" s="46" t="s">
        <v>870</v>
      </c>
      <c r="E22" s="46" t="s">
        <v>1564</v>
      </c>
      <c r="F22" s="46" t="s">
        <v>23</v>
      </c>
      <c r="G22" s="46">
        <v>80</v>
      </c>
      <c r="H22" s="46">
        <v>52</v>
      </c>
      <c r="I22" s="46" t="s">
        <v>409</v>
      </c>
      <c r="J22" s="46" t="s">
        <v>226</v>
      </c>
      <c r="K22" s="47" t="s">
        <v>395</v>
      </c>
      <c r="L22" s="45" t="s">
        <v>888</v>
      </c>
      <c r="M22" s="76">
        <v>3500</v>
      </c>
      <c r="N22" s="76">
        <f t="shared" si="2"/>
        <v>4200</v>
      </c>
      <c r="O22" s="49" t="s">
        <v>923</v>
      </c>
      <c r="P22" s="45"/>
      <c r="Q22" s="55" t="s">
        <v>6</v>
      </c>
      <c r="R22" s="70">
        <f>IF(Таблица68[[#This Row],[Столбец2]]="A",1,IF(Таблица68[[#This Row],[Столбец2]]="B",2,IF(Таблица68[[#This Row],[Столбец2]]="C",3)))</f>
        <v>3</v>
      </c>
      <c r="S22" s="104" t="s">
        <v>1643</v>
      </c>
    </row>
    <row r="23" spans="1:19" ht="28.5">
      <c r="A23" s="44" t="s">
        <v>869</v>
      </c>
      <c r="B23" s="45" t="s">
        <v>384</v>
      </c>
      <c r="C23" s="45" t="s">
        <v>876</v>
      </c>
      <c r="D23" s="46" t="s">
        <v>870</v>
      </c>
      <c r="E23" s="46" t="s">
        <v>1565</v>
      </c>
      <c r="F23" s="46" t="s">
        <v>23</v>
      </c>
      <c r="G23" s="46">
        <v>100</v>
      </c>
      <c r="H23" s="46">
        <v>52</v>
      </c>
      <c r="I23" s="46" t="s">
        <v>409</v>
      </c>
      <c r="J23" s="46" t="s">
        <v>226</v>
      </c>
      <c r="K23" s="47" t="s">
        <v>395</v>
      </c>
      <c r="L23" s="45" t="s">
        <v>877</v>
      </c>
      <c r="M23" s="76">
        <v>4900</v>
      </c>
      <c r="N23" s="76">
        <f t="shared" si="2"/>
        <v>5880</v>
      </c>
      <c r="O23" s="49" t="s">
        <v>923</v>
      </c>
      <c r="P23" s="45"/>
      <c r="Q23" s="55" t="s">
        <v>6</v>
      </c>
      <c r="R23" s="70">
        <f>IF(Таблица68[[#This Row],[Столбец2]]="A",1,IF(Таблица68[[#This Row],[Столбец2]]="B",2,IF(Таблица68[[#This Row],[Столбец2]]="C",3)))</f>
        <v>3</v>
      </c>
      <c r="S23" s="104" t="s">
        <v>1643</v>
      </c>
    </row>
    <row r="24" spans="1:19" ht="28.5">
      <c r="A24" s="44" t="s">
        <v>988</v>
      </c>
      <c r="B24" s="45" t="s">
        <v>384</v>
      </c>
      <c r="C24" s="45" t="s">
        <v>992</v>
      </c>
      <c r="D24" s="46" t="s">
        <v>870</v>
      </c>
      <c r="E24" s="46" t="s">
        <v>1566</v>
      </c>
      <c r="F24" s="46" t="s">
        <v>23</v>
      </c>
      <c r="G24" s="46">
        <v>125</v>
      </c>
      <c r="H24" s="46">
        <v>52</v>
      </c>
      <c r="I24" s="46" t="s">
        <v>409</v>
      </c>
      <c r="J24" s="46" t="s">
        <v>226</v>
      </c>
      <c r="K24" s="47" t="s">
        <v>395</v>
      </c>
      <c r="L24" s="45" t="s">
        <v>990</v>
      </c>
      <c r="M24" s="76">
        <v>6700</v>
      </c>
      <c r="N24" s="76">
        <f>M24*1.2</f>
        <v>8040</v>
      </c>
      <c r="O24" s="49" t="s">
        <v>923</v>
      </c>
      <c r="P24" s="45"/>
      <c r="Q24" s="55" t="s">
        <v>6</v>
      </c>
      <c r="R24" s="70">
        <f>IF(Таблица68[[#This Row],[Столбец2]]="A",1,IF(Таблица68[[#This Row],[Столбец2]]="B",2,IF(Таблица68[[#This Row],[Столбец2]]="C",3)))</f>
        <v>3</v>
      </c>
      <c r="S24" s="104" t="s">
        <v>1643</v>
      </c>
    </row>
    <row r="25" spans="1:19" ht="28.5">
      <c r="A25" s="44" t="s">
        <v>989</v>
      </c>
      <c r="B25" s="45" t="s">
        <v>384</v>
      </c>
      <c r="C25" s="45" t="s">
        <v>993</v>
      </c>
      <c r="D25" s="46" t="s">
        <v>870</v>
      </c>
      <c r="E25" s="46" t="s">
        <v>1567</v>
      </c>
      <c r="F25" s="46" t="s">
        <v>23</v>
      </c>
      <c r="G25" s="46">
        <v>150</v>
      </c>
      <c r="H25" s="46">
        <v>52</v>
      </c>
      <c r="I25" s="46" t="s">
        <v>409</v>
      </c>
      <c r="J25" s="46" t="s">
        <v>226</v>
      </c>
      <c r="K25" s="47" t="s">
        <v>395</v>
      </c>
      <c r="L25" s="45" t="s">
        <v>991</v>
      </c>
      <c r="M25" s="76">
        <v>9900</v>
      </c>
      <c r="N25" s="76">
        <f>M25*1.2</f>
        <v>11880</v>
      </c>
      <c r="O25" s="49" t="s">
        <v>923</v>
      </c>
      <c r="P25" s="45"/>
      <c r="Q25" s="55" t="s">
        <v>6</v>
      </c>
      <c r="R25" s="70">
        <f>IF(Таблица68[[#This Row],[Столбец2]]="A",1,IF(Таблица68[[#This Row],[Столбец2]]="B",2,IF(Таблица68[[#This Row],[Столбец2]]="C",3)))</f>
        <v>3</v>
      </c>
      <c r="S25" s="104" t="s">
        <v>1643</v>
      </c>
    </row>
    <row r="26" spans="1:19" ht="28.5">
      <c r="A26" s="44" t="s">
        <v>284</v>
      </c>
      <c r="B26" s="45" t="s">
        <v>827</v>
      </c>
      <c r="C26" s="45" t="s">
        <v>828</v>
      </c>
      <c r="D26" s="46" t="s">
        <v>396</v>
      </c>
      <c r="E26" s="46" t="str">
        <f>RIGHT(Таблица68[[#This Row],[Полное  наименование]],7)</f>
        <v>PM 20 D</v>
      </c>
      <c r="F26" s="46" t="s">
        <v>23</v>
      </c>
      <c r="G26" s="46">
        <v>20</v>
      </c>
      <c r="H26" s="52" t="s">
        <v>387</v>
      </c>
      <c r="I26" s="46" t="s">
        <v>388</v>
      </c>
      <c r="J26" s="46" t="s">
        <v>368</v>
      </c>
      <c r="K26" s="47" t="s">
        <v>369</v>
      </c>
      <c r="L26" s="45" t="s">
        <v>397</v>
      </c>
      <c r="M26" s="76">
        <v>400</v>
      </c>
      <c r="N26" s="76">
        <f t="shared" si="0"/>
        <v>480</v>
      </c>
      <c r="O26" s="49" t="s">
        <v>41</v>
      </c>
      <c r="P26" s="45"/>
      <c r="Q26" s="51" t="s">
        <v>4</v>
      </c>
      <c r="R26" s="70">
        <f>IF(Таблица68[[#This Row],[Столбец2]]="A",1,IF(Таблица68[[#This Row],[Столбец2]]="B",2,IF(Таблица68[[#This Row],[Столбец2]]="C",3)))</f>
        <v>2</v>
      </c>
      <c r="S26" s="104" t="s">
        <v>1606</v>
      </c>
    </row>
    <row r="27" spans="1:19" ht="28.5">
      <c r="A27" s="44" t="s">
        <v>286</v>
      </c>
      <c r="B27" s="45" t="s">
        <v>827</v>
      </c>
      <c r="C27" s="45" t="s">
        <v>829</v>
      </c>
      <c r="D27" s="46" t="s">
        <v>396</v>
      </c>
      <c r="E27" s="46" t="str">
        <f>RIGHT(Таблица68[[#This Row],[Полное  наименование]],7)</f>
        <v>PM 25 D</v>
      </c>
      <c r="F27" s="46" t="s">
        <v>23</v>
      </c>
      <c r="G27" s="46">
        <v>25</v>
      </c>
      <c r="H27" s="52" t="s">
        <v>387</v>
      </c>
      <c r="I27" s="46" t="s">
        <v>388</v>
      </c>
      <c r="J27" s="46" t="s">
        <v>368</v>
      </c>
      <c r="K27" s="47" t="s">
        <v>369</v>
      </c>
      <c r="L27" s="45" t="s">
        <v>398</v>
      </c>
      <c r="M27" s="76">
        <v>550</v>
      </c>
      <c r="N27" s="76">
        <f t="shared" si="0"/>
        <v>660</v>
      </c>
      <c r="O27" s="49" t="s">
        <v>41</v>
      </c>
      <c r="P27" s="45"/>
      <c r="Q27" s="51" t="s">
        <v>4</v>
      </c>
      <c r="R27" s="70">
        <f>IF(Таблица68[[#This Row],[Столбец2]]="A",1,IF(Таблица68[[#This Row],[Столбец2]]="B",2,IF(Таблица68[[#This Row],[Столбец2]]="C",3)))</f>
        <v>2</v>
      </c>
      <c r="S27" s="104" t="s">
        <v>1606</v>
      </c>
    </row>
    <row r="28" spans="1:19" ht="28.5">
      <c r="A28" s="44" t="s">
        <v>287</v>
      </c>
      <c r="B28" s="45" t="s">
        <v>827</v>
      </c>
      <c r="C28" s="45" t="s">
        <v>830</v>
      </c>
      <c r="D28" s="46" t="s">
        <v>396</v>
      </c>
      <c r="E28" s="46" t="str">
        <f>RIGHT(Таблица68[[#This Row],[Полное  наименование]],7)</f>
        <v>PM 32 D</v>
      </c>
      <c r="F28" s="46" t="s">
        <v>23</v>
      </c>
      <c r="G28" s="46">
        <v>32</v>
      </c>
      <c r="H28" s="52" t="s">
        <v>387</v>
      </c>
      <c r="I28" s="46" t="s">
        <v>388</v>
      </c>
      <c r="J28" s="46" t="s">
        <v>368</v>
      </c>
      <c r="K28" s="47" t="s">
        <v>369</v>
      </c>
      <c r="L28" s="45" t="s">
        <v>399</v>
      </c>
      <c r="M28" s="76">
        <v>680</v>
      </c>
      <c r="N28" s="76">
        <f t="shared" si="0"/>
        <v>816</v>
      </c>
      <c r="O28" s="49" t="s">
        <v>41</v>
      </c>
      <c r="P28" s="45"/>
      <c r="Q28" s="51" t="s">
        <v>4</v>
      </c>
      <c r="R28" s="70">
        <f>IF(Таблица68[[#This Row],[Столбец2]]="A",1,IF(Таблица68[[#This Row],[Столбец2]]="B",2,IF(Таблица68[[#This Row],[Столбец2]]="C",3)))</f>
        <v>2</v>
      </c>
      <c r="S28" s="104" t="s">
        <v>1606</v>
      </c>
    </row>
    <row r="29" spans="1:19" ht="28.5">
      <c r="A29" s="44" t="s">
        <v>288</v>
      </c>
      <c r="B29" s="45" t="s">
        <v>827</v>
      </c>
      <c r="C29" s="45" t="s">
        <v>889</v>
      </c>
      <c r="D29" s="46" t="s">
        <v>396</v>
      </c>
      <c r="E29" s="46" t="str">
        <f>RIGHT(Таблица68[[#This Row],[Полное  наименование]],7)</f>
        <v>PM 40 D</v>
      </c>
      <c r="F29" s="46" t="s">
        <v>23</v>
      </c>
      <c r="G29" s="46">
        <v>40</v>
      </c>
      <c r="H29" s="52" t="s">
        <v>387</v>
      </c>
      <c r="I29" s="46" t="s">
        <v>388</v>
      </c>
      <c r="J29" s="46" t="s">
        <v>368</v>
      </c>
      <c r="K29" s="47" t="s">
        <v>369</v>
      </c>
      <c r="L29" s="45" t="s">
        <v>400</v>
      </c>
      <c r="M29" s="76">
        <v>780</v>
      </c>
      <c r="N29" s="76">
        <f t="shared" si="0"/>
        <v>936</v>
      </c>
      <c r="O29" s="49" t="s">
        <v>41</v>
      </c>
      <c r="P29" s="45"/>
      <c r="Q29" s="51" t="s">
        <v>4</v>
      </c>
      <c r="R29" s="70">
        <f>IF(Таблица68[[#This Row],[Столбец2]]="A",1,IF(Таблица68[[#This Row],[Столбец2]]="B",2,IF(Таблица68[[#This Row],[Столбец2]]="C",3)))</f>
        <v>2</v>
      </c>
      <c r="S29" s="104" t="s">
        <v>1606</v>
      </c>
    </row>
    <row r="30" spans="1:19" ht="28.5">
      <c r="A30" s="44" t="s">
        <v>289</v>
      </c>
      <c r="B30" s="45" t="s">
        <v>827</v>
      </c>
      <c r="C30" s="45" t="s">
        <v>831</v>
      </c>
      <c r="D30" s="46" t="s">
        <v>396</v>
      </c>
      <c r="E30" s="46" t="str">
        <f>RIGHT(Таблица68[[#This Row],[Полное  наименование]],7)</f>
        <v>PM 50 D</v>
      </c>
      <c r="F30" s="46" t="s">
        <v>23</v>
      </c>
      <c r="G30" s="46">
        <v>50</v>
      </c>
      <c r="H30" s="52" t="s">
        <v>387</v>
      </c>
      <c r="I30" s="46" t="s">
        <v>388</v>
      </c>
      <c r="J30" s="46" t="s">
        <v>368</v>
      </c>
      <c r="K30" s="47" t="s">
        <v>369</v>
      </c>
      <c r="L30" s="45" t="s">
        <v>401</v>
      </c>
      <c r="M30" s="76">
        <v>910</v>
      </c>
      <c r="N30" s="76">
        <f t="shared" si="0"/>
        <v>1092</v>
      </c>
      <c r="O30" s="49" t="s">
        <v>41</v>
      </c>
      <c r="P30" s="45"/>
      <c r="Q30" s="51" t="s">
        <v>4</v>
      </c>
      <c r="R30" s="70">
        <f>IF(Таблица68[[#This Row],[Столбец2]]="A",1,IF(Таблица68[[#This Row],[Столбец2]]="B",2,IF(Таблица68[[#This Row],[Столбец2]]="C",3)))</f>
        <v>2</v>
      </c>
      <c r="S30" s="104" t="s">
        <v>1606</v>
      </c>
    </row>
    <row r="31" spans="1:19" ht="28.5">
      <c r="A31" s="44" t="s">
        <v>290</v>
      </c>
      <c r="B31" s="45" t="s">
        <v>827</v>
      </c>
      <c r="C31" s="45" t="s">
        <v>832</v>
      </c>
      <c r="D31" s="46" t="s">
        <v>396</v>
      </c>
      <c r="E31" s="46" t="str">
        <f>RIGHT(Таблица68[[#This Row],[Полное  наименование]],7)</f>
        <v>PM 65 D</v>
      </c>
      <c r="F31" s="46" t="s">
        <v>23</v>
      </c>
      <c r="G31" s="46">
        <v>65</v>
      </c>
      <c r="H31" s="52" t="s">
        <v>387</v>
      </c>
      <c r="I31" s="46" t="s">
        <v>388</v>
      </c>
      <c r="J31" s="46" t="s">
        <v>368</v>
      </c>
      <c r="K31" s="47" t="s">
        <v>369</v>
      </c>
      <c r="L31" s="45" t="s">
        <v>402</v>
      </c>
      <c r="M31" s="76">
        <v>1150</v>
      </c>
      <c r="N31" s="76">
        <f t="shared" si="0"/>
        <v>1380</v>
      </c>
      <c r="O31" s="49" t="s">
        <v>41</v>
      </c>
      <c r="P31" s="45"/>
      <c r="Q31" s="51" t="s">
        <v>4</v>
      </c>
      <c r="R31" s="70">
        <f>IF(Таблица68[[#This Row],[Столбец2]]="A",1,IF(Таблица68[[#This Row],[Столбец2]]="B",2,IF(Таблица68[[#This Row],[Столбец2]]="C",3)))</f>
        <v>2</v>
      </c>
      <c r="S31" s="104" t="s">
        <v>1606</v>
      </c>
    </row>
    <row r="32" spans="1:19" ht="28.5">
      <c r="A32" s="44" t="s">
        <v>291</v>
      </c>
      <c r="B32" s="45" t="s">
        <v>827</v>
      </c>
      <c r="C32" s="45" t="s">
        <v>833</v>
      </c>
      <c r="D32" s="46" t="s">
        <v>396</v>
      </c>
      <c r="E32" s="46" t="str">
        <f>RIGHT(Таблица68[[#This Row],[Полное  наименование]],7)</f>
        <v>PM 80 D</v>
      </c>
      <c r="F32" s="46" t="s">
        <v>23</v>
      </c>
      <c r="G32" s="46">
        <v>80</v>
      </c>
      <c r="H32" s="52" t="s">
        <v>387</v>
      </c>
      <c r="I32" s="46" t="s">
        <v>388</v>
      </c>
      <c r="J32" s="46" t="s">
        <v>368</v>
      </c>
      <c r="K32" s="47" t="s">
        <v>369</v>
      </c>
      <c r="L32" s="45" t="s">
        <v>403</v>
      </c>
      <c r="M32" s="76">
        <v>1620</v>
      </c>
      <c r="N32" s="76">
        <f t="shared" si="0"/>
        <v>1944</v>
      </c>
      <c r="O32" s="49" t="s">
        <v>41</v>
      </c>
      <c r="P32" s="45"/>
      <c r="Q32" s="51" t="s">
        <v>4</v>
      </c>
      <c r="R32" s="70">
        <f>IF(Таблица68[[#This Row],[Столбец2]]="A",1,IF(Таблица68[[#This Row],[Столбец2]]="B",2,IF(Таблица68[[#This Row],[Столбец2]]="C",3)))</f>
        <v>2</v>
      </c>
      <c r="S32" s="104" t="s">
        <v>1606</v>
      </c>
    </row>
    <row r="33" spans="1:19" ht="28.5">
      <c r="A33" s="44" t="s">
        <v>292</v>
      </c>
      <c r="B33" s="45" t="s">
        <v>827</v>
      </c>
      <c r="C33" s="45" t="s">
        <v>834</v>
      </c>
      <c r="D33" s="46" t="s">
        <v>396</v>
      </c>
      <c r="E33" s="46" t="str">
        <f>RIGHT(Таблица68[[#This Row],[Полное  наименование]],8)</f>
        <v>PM 100 D</v>
      </c>
      <c r="F33" s="46" t="s">
        <v>23</v>
      </c>
      <c r="G33" s="46">
        <v>100</v>
      </c>
      <c r="H33" s="52" t="s">
        <v>387</v>
      </c>
      <c r="I33" s="46" t="s">
        <v>388</v>
      </c>
      <c r="J33" s="46" t="s">
        <v>368</v>
      </c>
      <c r="K33" s="47" t="s">
        <v>369</v>
      </c>
      <c r="L33" s="45" t="s">
        <v>404</v>
      </c>
      <c r="M33" s="76">
        <v>2350</v>
      </c>
      <c r="N33" s="76">
        <f t="shared" si="0"/>
        <v>2820</v>
      </c>
      <c r="O33" s="49" t="s">
        <v>41</v>
      </c>
      <c r="P33" s="45"/>
      <c r="Q33" s="51" t="s">
        <v>4</v>
      </c>
      <c r="R33" s="70">
        <f>IF(Таблица68[[#This Row],[Столбец2]]="A",1,IF(Таблица68[[#This Row],[Столбец2]]="B",2,IF(Таблица68[[#This Row],[Столбец2]]="C",3)))</f>
        <v>2</v>
      </c>
      <c r="S33" s="104" t="s">
        <v>1606</v>
      </c>
    </row>
    <row r="34" spans="1:19" ht="30.75" customHeight="1">
      <c r="A34" s="44" t="s">
        <v>890</v>
      </c>
      <c r="B34" s="45" t="s">
        <v>827</v>
      </c>
      <c r="C34" s="45" t="s">
        <v>899</v>
      </c>
      <c r="D34" s="46" t="s">
        <v>906</v>
      </c>
      <c r="E34" s="46" t="s">
        <v>907</v>
      </c>
      <c r="F34" s="46" t="s">
        <v>23</v>
      </c>
      <c r="G34" s="46">
        <v>20</v>
      </c>
      <c r="H34" s="46">
        <v>52</v>
      </c>
      <c r="I34" s="46" t="s">
        <v>409</v>
      </c>
      <c r="J34" s="46" t="s">
        <v>226</v>
      </c>
      <c r="K34" s="47" t="s">
        <v>395</v>
      </c>
      <c r="L34" s="45" t="s">
        <v>915</v>
      </c>
      <c r="M34" s="76">
        <v>490</v>
      </c>
      <c r="N34" s="76">
        <f t="shared" ref="N34:N37" si="3">M34*1.2</f>
        <v>588</v>
      </c>
      <c r="O34" s="49" t="s">
        <v>41</v>
      </c>
      <c r="P34" s="45"/>
      <c r="Q34" s="53" t="s">
        <v>4</v>
      </c>
      <c r="R34" s="70">
        <f>IF(Таблица68[[#This Row],[Столбец2]]="A",1,IF(Таблица68[[#This Row],[Столбец2]]="B",2,IF(Таблица68[[#This Row],[Столбец2]]="C",3)))</f>
        <v>2</v>
      </c>
      <c r="S34" s="104" t="s">
        <v>1606</v>
      </c>
    </row>
    <row r="35" spans="1:19" ht="30.75" customHeight="1">
      <c r="A35" s="44" t="s">
        <v>891</v>
      </c>
      <c r="B35" s="45" t="s">
        <v>827</v>
      </c>
      <c r="C35" s="45" t="s">
        <v>898</v>
      </c>
      <c r="D35" s="46" t="s">
        <v>906</v>
      </c>
      <c r="E35" s="46" t="s">
        <v>913</v>
      </c>
      <c r="F35" s="46" t="s">
        <v>23</v>
      </c>
      <c r="G35" s="46">
        <v>25</v>
      </c>
      <c r="H35" s="46">
        <v>52</v>
      </c>
      <c r="I35" s="46" t="s">
        <v>409</v>
      </c>
      <c r="J35" s="46" t="s">
        <v>226</v>
      </c>
      <c r="K35" s="47" t="s">
        <v>395</v>
      </c>
      <c r="L35" s="45" t="s">
        <v>916</v>
      </c>
      <c r="M35" s="76">
        <v>620</v>
      </c>
      <c r="N35" s="76">
        <f t="shared" si="3"/>
        <v>744</v>
      </c>
      <c r="O35" s="49" t="s">
        <v>41</v>
      </c>
      <c r="P35" s="45"/>
      <c r="Q35" s="53" t="s">
        <v>4</v>
      </c>
      <c r="R35" s="70">
        <f>IF(Таблица68[[#This Row],[Столбец2]]="A",1,IF(Таблица68[[#This Row],[Столбец2]]="B",2,IF(Таблица68[[#This Row],[Столбец2]]="C",3)))</f>
        <v>2</v>
      </c>
      <c r="S35" s="104" t="s">
        <v>1606</v>
      </c>
    </row>
    <row r="36" spans="1:19" ht="30.75" customHeight="1">
      <c r="A36" s="44" t="s">
        <v>892</v>
      </c>
      <c r="B36" s="45" t="s">
        <v>827</v>
      </c>
      <c r="C36" s="45" t="s">
        <v>900</v>
      </c>
      <c r="D36" s="46" t="s">
        <v>906</v>
      </c>
      <c r="E36" s="46" t="s">
        <v>914</v>
      </c>
      <c r="F36" s="46" t="s">
        <v>23</v>
      </c>
      <c r="G36" s="46">
        <v>32</v>
      </c>
      <c r="H36" s="46">
        <v>52</v>
      </c>
      <c r="I36" s="46" t="s">
        <v>409</v>
      </c>
      <c r="J36" s="46" t="s">
        <v>226</v>
      </c>
      <c r="K36" s="47" t="s">
        <v>395</v>
      </c>
      <c r="L36" s="45" t="s">
        <v>917</v>
      </c>
      <c r="M36" s="76">
        <v>800</v>
      </c>
      <c r="N36" s="76">
        <f t="shared" si="3"/>
        <v>960</v>
      </c>
      <c r="O36" s="49" t="s">
        <v>41</v>
      </c>
      <c r="P36" s="45"/>
      <c r="Q36" s="53" t="s">
        <v>4</v>
      </c>
      <c r="R36" s="70">
        <f>IF(Таблица68[[#This Row],[Столбец2]]="A",1,IF(Таблица68[[#This Row],[Столбец2]]="B",2,IF(Таблица68[[#This Row],[Столбец2]]="C",3)))</f>
        <v>2</v>
      </c>
      <c r="S36" s="104" t="s">
        <v>1606</v>
      </c>
    </row>
    <row r="37" spans="1:19" ht="30.75" customHeight="1">
      <c r="A37" s="44" t="s">
        <v>893</v>
      </c>
      <c r="B37" s="45" t="s">
        <v>827</v>
      </c>
      <c r="C37" s="45" t="s">
        <v>901</v>
      </c>
      <c r="D37" s="46" t="s">
        <v>906</v>
      </c>
      <c r="E37" s="46" t="s">
        <v>908</v>
      </c>
      <c r="F37" s="46" t="s">
        <v>23</v>
      </c>
      <c r="G37" s="46">
        <v>40</v>
      </c>
      <c r="H37" s="46">
        <v>52</v>
      </c>
      <c r="I37" s="46" t="s">
        <v>409</v>
      </c>
      <c r="J37" s="46" t="s">
        <v>226</v>
      </c>
      <c r="K37" s="47" t="s">
        <v>395</v>
      </c>
      <c r="L37" s="45" t="s">
        <v>918</v>
      </c>
      <c r="M37" s="76">
        <v>950</v>
      </c>
      <c r="N37" s="76">
        <f t="shared" si="3"/>
        <v>1140</v>
      </c>
      <c r="O37" s="49" t="s">
        <v>41</v>
      </c>
      <c r="P37" s="45"/>
      <c r="Q37" s="53" t="s">
        <v>4</v>
      </c>
      <c r="R37" s="70">
        <f>IF(Таблица68[[#This Row],[Столбец2]]="A",1,IF(Таблица68[[#This Row],[Столбец2]]="B",2,IF(Таблица68[[#This Row],[Столбец2]]="C",3)))</f>
        <v>2</v>
      </c>
      <c r="S37" s="104" t="s">
        <v>1606</v>
      </c>
    </row>
    <row r="38" spans="1:19" ht="30.75" customHeight="1">
      <c r="A38" s="44" t="s">
        <v>894</v>
      </c>
      <c r="B38" s="45" t="s">
        <v>827</v>
      </c>
      <c r="C38" s="45" t="s">
        <v>902</v>
      </c>
      <c r="D38" s="46" t="s">
        <v>906</v>
      </c>
      <c r="E38" s="46" t="s">
        <v>909</v>
      </c>
      <c r="F38" s="46" t="s">
        <v>23</v>
      </c>
      <c r="G38" s="46">
        <v>50</v>
      </c>
      <c r="H38" s="46">
        <v>52</v>
      </c>
      <c r="I38" s="46" t="s">
        <v>409</v>
      </c>
      <c r="J38" s="46" t="s">
        <v>226</v>
      </c>
      <c r="K38" s="47" t="s">
        <v>395</v>
      </c>
      <c r="L38" s="45" t="s">
        <v>919</v>
      </c>
      <c r="M38" s="76">
        <v>1050</v>
      </c>
      <c r="N38" s="76">
        <f t="shared" ref="N38:N39" si="4">M38*1.2</f>
        <v>1260</v>
      </c>
      <c r="O38" s="49" t="s">
        <v>41</v>
      </c>
      <c r="P38" s="45"/>
      <c r="Q38" s="53" t="s">
        <v>4</v>
      </c>
      <c r="R38" s="70">
        <f>IF(Таблица68[[#This Row],[Столбец2]]="A",1,IF(Таблица68[[#This Row],[Столбец2]]="B",2,IF(Таблица68[[#This Row],[Столбец2]]="C",3)))</f>
        <v>2</v>
      </c>
      <c r="S38" s="104" t="s">
        <v>1606</v>
      </c>
    </row>
    <row r="39" spans="1:19" ht="30.75" customHeight="1">
      <c r="A39" s="44" t="s">
        <v>895</v>
      </c>
      <c r="B39" s="45" t="s">
        <v>827</v>
      </c>
      <c r="C39" s="45" t="s">
        <v>903</v>
      </c>
      <c r="D39" s="46" t="s">
        <v>906</v>
      </c>
      <c r="E39" s="46" t="s">
        <v>910</v>
      </c>
      <c r="F39" s="46" t="s">
        <v>23</v>
      </c>
      <c r="G39" s="46">
        <v>65</v>
      </c>
      <c r="H39" s="46">
        <v>52</v>
      </c>
      <c r="I39" s="46" t="s">
        <v>409</v>
      </c>
      <c r="J39" s="46" t="s">
        <v>226</v>
      </c>
      <c r="K39" s="47" t="s">
        <v>395</v>
      </c>
      <c r="L39" s="45" t="s">
        <v>920</v>
      </c>
      <c r="M39" s="76">
        <v>1500</v>
      </c>
      <c r="N39" s="76">
        <f t="shared" si="4"/>
        <v>1800</v>
      </c>
      <c r="O39" s="49" t="s">
        <v>41</v>
      </c>
      <c r="P39" s="45"/>
      <c r="Q39" s="53" t="s">
        <v>4</v>
      </c>
      <c r="R39" s="70">
        <f>IF(Таблица68[[#This Row],[Столбец2]]="A",1,IF(Таблица68[[#This Row],[Столбец2]]="B",2,IF(Таблица68[[#This Row],[Столбец2]]="C",3)))</f>
        <v>2</v>
      </c>
      <c r="S39" s="104" t="s">
        <v>1606</v>
      </c>
    </row>
    <row r="40" spans="1:19" ht="30.75" customHeight="1">
      <c r="A40" s="44" t="s">
        <v>896</v>
      </c>
      <c r="B40" s="45" t="s">
        <v>827</v>
      </c>
      <c r="C40" s="45" t="s">
        <v>904</v>
      </c>
      <c r="D40" s="46" t="s">
        <v>906</v>
      </c>
      <c r="E40" s="46" t="s">
        <v>911</v>
      </c>
      <c r="F40" s="46" t="s">
        <v>23</v>
      </c>
      <c r="G40" s="46">
        <v>80</v>
      </c>
      <c r="H40" s="46">
        <v>52</v>
      </c>
      <c r="I40" s="46" t="s">
        <v>409</v>
      </c>
      <c r="J40" s="46" t="s">
        <v>226</v>
      </c>
      <c r="K40" s="47" t="s">
        <v>395</v>
      </c>
      <c r="L40" s="45" t="s">
        <v>921</v>
      </c>
      <c r="M40" s="76">
        <v>1990</v>
      </c>
      <c r="N40" s="76">
        <f t="shared" ref="N40:N41" si="5">M40*1.2</f>
        <v>2388</v>
      </c>
      <c r="O40" s="49" t="s">
        <v>41</v>
      </c>
      <c r="P40" s="45"/>
      <c r="Q40" s="53" t="s">
        <v>4</v>
      </c>
      <c r="R40" s="70">
        <f>IF(Таблица68[[#This Row],[Столбец2]]="A",1,IF(Таблица68[[#This Row],[Столбец2]]="B",2,IF(Таблица68[[#This Row],[Столбец2]]="C",3)))</f>
        <v>2</v>
      </c>
      <c r="S40" s="104" t="s">
        <v>1606</v>
      </c>
    </row>
    <row r="41" spans="1:19" ht="30.75" customHeight="1">
      <c r="A41" s="44" t="s">
        <v>897</v>
      </c>
      <c r="B41" s="45" t="s">
        <v>827</v>
      </c>
      <c r="C41" s="45" t="s">
        <v>905</v>
      </c>
      <c r="D41" s="46" t="s">
        <v>906</v>
      </c>
      <c r="E41" s="46" t="s">
        <v>912</v>
      </c>
      <c r="F41" s="46" t="s">
        <v>23</v>
      </c>
      <c r="G41" s="46">
        <v>100</v>
      </c>
      <c r="H41" s="46">
        <v>52</v>
      </c>
      <c r="I41" s="46" t="s">
        <v>409</v>
      </c>
      <c r="J41" s="46" t="s">
        <v>226</v>
      </c>
      <c r="K41" s="47" t="s">
        <v>395</v>
      </c>
      <c r="L41" s="45" t="s">
        <v>922</v>
      </c>
      <c r="M41" s="76">
        <v>2900</v>
      </c>
      <c r="N41" s="76">
        <f t="shared" si="5"/>
        <v>3480</v>
      </c>
      <c r="O41" s="49" t="s">
        <v>41</v>
      </c>
      <c r="P41" s="45"/>
      <c r="Q41" s="53" t="s">
        <v>4</v>
      </c>
      <c r="R41" s="70">
        <f>IF(Таблица68[[#This Row],[Столбец2]]="A",1,IF(Таблица68[[#This Row],[Столбец2]]="B",2,IF(Таблица68[[#This Row],[Столбец2]]="C",3)))</f>
        <v>2</v>
      </c>
      <c r="S41" s="104" t="s">
        <v>1606</v>
      </c>
    </row>
    <row r="42" spans="1:19" ht="30.75" customHeight="1">
      <c r="A42" s="44" t="s">
        <v>994</v>
      </c>
      <c r="B42" s="45" t="s">
        <v>827</v>
      </c>
      <c r="C42" s="45" t="s">
        <v>996</v>
      </c>
      <c r="D42" s="46" t="s">
        <v>906</v>
      </c>
      <c r="E42" s="46" t="s">
        <v>998</v>
      </c>
      <c r="F42" s="46" t="s">
        <v>23</v>
      </c>
      <c r="G42" s="46">
        <v>125</v>
      </c>
      <c r="H42" s="46">
        <v>52</v>
      </c>
      <c r="I42" s="46" t="s">
        <v>409</v>
      </c>
      <c r="J42" s="46" t="s">
        <v>226</v>
      </c>
      <c r="K42" s="47" t="s">
        <v>395</v>
      </c>
      <c r="L42" s="45" t="s">
        <v>1000</v>
      </c>
      <c r="M42" s="76">
        <v>4050</v>
      </c>
      <c r="N42" s="76">
        <f>M42*1.2</f>
        <v>4860</v>
      </c>
      <c r="O42" s="49" t="s">
        <v>923</v>
      </c>
      <c r="P42" s="45"/>
      <c r="Q42" s="55" t="s">
        <v>6</v>
      </c>
      <c r="R42" s="70">
        <f>IF(Таблица68[[#This Row],[Столбец2]]="A",1,IF(Таблица68[[#This Row],[Столбец2]]="B",2,IF(Таблица68[[#This Row],[Столбец2]]="C",3)))</f>
        <v>3</v>
      </c>
      <c r="S42" s="104" t="s">
        <v>1643</v>
      </c>
    </row>
    <row r="43" spans="1:19" ht="30.75" customHeight="1">
      <c r="A43" s="44" t="s">
        <v>995</v>
      </c>
      <c r="B43" s="45" t="s">
        <v>827</v>
      </c>
      <c r="C43" s="45" t="s">
        <v>997</v>
      </c>
      <c r="D43" s="46" t="s">
        <v>906</v>
      </c>
      <c r="E43" s="46" t="s">
        <v>999</v>
      </c>
      <c r="F43" s="46" t="s">
        <v>23</v>
      </c>
      <c r="G43" s="46">
        <v>150</v>
      </c>
      <c r="H43" s="46">
        <v>52</v>
      </c>
      <c r="I43" s="46" t="s">
        <v>409</v>
      </c>
      <c r="J43" s="46" t="s">
        <v>226</v>
      </c>
      <c r="K43" s="47" t="s">
        <v>395</v>
      </c>
      <c r="L43" s="45" t="s">
        <v>1001</v>
      </c>
      <c r="M43" s="76">
        <v>6500</v>
      </c>
      <c r="N43" s="76">
        <f>M43*1.2</f>
        <v>7800</v>
      </c>
      <c r="O43" s="49" t="s">
        <v>923</v>
      </c>
      <c r="P43" s="45"/>
      <c r="Q43" s="55" t="s">
        <v>6</v>
      </c>
      <c r="R43" s="70">
        <f>IF(Таблица68[[#This Row],[Столбец2]]="A",1,IF(Таблица68[[#This Row],[Столбец2]]="B",2,IF(Таблица68[[#This Row],[Столбец2]]="C",3)))</f>
        <v>3</v>
      </c>
      <c r="S43" s="104" t="s">
        <v>1643</v>
      </c>
    </row>
    <row r="44" spans="1:19" ht="18.75">
      <c r="A44" s="44" t="s">
        <v>297</v>
      </c>
      <c r="B44" s="45" t="s">
        <v>405</v>
      </c>
      <c r="C44" s="45" t="s">
        <v>406</v>
      </c>
      <c r="D44" s="46" t="s">
        <v>407</v>
      </c>
      <c r="E44" s="46" t="s">
        <v>408</v>
      </c>
      <c r="F44" s="46" t="s">
        <v>797</v>
      </c>
      <c r="G44" s="46"/>
      <c r="H44" s="52" t="s">
        <v>387</v>
      </c>
      <c r="I44" s="46" t="s">
        <v>409</v>
      </c>
      <c r="J44" s="46" t="s">
        <v>368</v>
      </c>
      <c r="K44" s="47" t="s">
        <v>410</v>
      </c>
      <c r="L44" s="45" t="s">
        <v>411</v>
      </c>
      <c r="M44" s="76">
        <v>280</v>
      </c>
      <c r="N44" s="76">
        <f t="shared" si="0"/>
        <v>336</v>
      </c>
      <c r="O44" s="49" t="s">
        <v>41</v>
      </c>
      <c r="P44" s="45"/>
      <c r="Q44" s="53" t="s">
        <v>4</v>
      </c>
      <c r="R44" s="70">
        <f>IF(Таблица68[[#This Row],[Столбец2]]="A",1,IF(Таблица68[[#This Row],[Столбец2]]="B",2,IF(Таблица68[[#This Row],[Столбец2]]="C",3)))</f>
        <v>2</v>
      </c>
      <c r="S44" s="104" t="s">
        <v>1606</v>
      </c>
    </row>
    <row r="45" spans="1:19" ht="25.5">
      <c r="A45" s="44" t="s">
        <v>298</v>
      </c>
      <c r="B45" s="45" t="s">
        <v>405</v>
      </c>
      <c r="C45" s="45" t="s">
        <v>412</v>
      </c>
      <c r="D45" s="46" t="s">
        <v>407</v>
      </c>
      <c r="E45" s="46" t="s">
        <v>413</v>
      </c>
      <c r="F45" s="46" t="s">
        <v>414</v>
      </c>
      <c r="G45" s="46"/>
      <c r="H45" s="52" t="s">
        <v>387</v>
      </c>
      <c r="I45" s="46" t="s">
        <v>409</v>
      </c>
      <c r="J45" s="46" t="s">
        <v>368</v>
      </c>
      <c r="K45" s="47" t="s">
        <v>410</v>
      </c>
      <c r="L45" s="45" t="s">
        <v>415</v>
      </c>
      <c r="M45" s="76">
        <v>299</v>
      </c>
      <c r="N45" s="76">
        <f>M45*1.2</f>
        <v>358.8</v>
      </c>
      <c r="O45" s="49" t="s">
        <v>41</v>
      </c>
      <c r="P45" s="45"/>
      <c r="Q45" s="50" t="s">
        <v>2</v>
      </c>
      <c r="R45" s="70">
        <f>IF(Таблица68[[#This Row],[Столбец2]]="A",1,IF(Таблица68[[#This Row],[Столбец2]]="B",2,IF(Таблица68[[#This Row],[Столбец2]]="C",3)))</f>
        <v>1</v>
      </c>
      <c r="S45" s="104" t="s">
        <v>1605</v>
      </c>
    </row>
    <row r="46" spans="1:19" ht="18.75">
      <c r="A46" s="44" t="s">
        <v>1214</v>
      </c>
      <c r="B46" s="45" t="s">
        <v>405</v>
      </c>
      <c r="C46" s="45" t="s">
        <v>1215</v>
      </c>
      <c r="D46" s="46" t="s">
        <v>407</v>
      </c>
      <c r="E46" s="46" t="s">
        <v>1216</v>
      </c>
      <c r="F46" s="46" t="s">
        <v>1217</v>
      </c>
      <c r="G46" s="46"/>
      <c r="H46" s="52">
        <v>52</v>
      </c>
      <c r="I46" s="46" t="s">
        <v>409</v>
      </c>
      <c r="J46" s="46" t="s">
        <v>226</v>
      </c>
      <c r="K46" s="47" t="s">
        <v>410</v>
      </c>
      <c r="L46" s="45" t="s">
        <v>1218</v>
      </c>
      <c r="M46" s="76">
        <v>490</v>
      </c>
      <c r="N46" s="76">
        <f>M46*1.2</f>
        <v>588</v>
      </c>
      <c r="O46" s="49" t="s">
        <v>41</v>
      </c>
      <c r="P46" s="45"/>
      <c r="Q46" s="53" t="s">
        <v>4</v>
      </c>
      <c r="R46" s="70">
        <f>IF(Таблица68[[#This Row],[Столбец2]]="A",1,IF(Таблица68[[#This Row],[Столбец2]]="B",2,IF(Таблица68[[#This Row],[Столбец2]]="C",3)))</f>
        <v>2</v>
      </c>
      <c r="S46" s="104" t="s">
        <v>1606</v>
      </c>
    </row>
    <row r="47" spans="1:19" ht="18.75">
      <c r="A47" s="44" t="s">
        <v>300</v>
      </c>
      <c r="B47" s="45" t="s">
        <v>416</v>
      </c>
      <c r="C47" s="45" t="s">
        <v>417</v>
      </c>
      <c r="D47" s="46" t="s">
        <v>418</v>
      </c>
      <c r="E47" s="46" t="s">
        <v>418</v>
      </c>
      <c r="F47" s="46" t="s">
        <v>419</v>
      </c>
      <c r="G47" s="46"/>
      <c r="H47" s="52" t="s">
        <v>387</v>
      </c>
      <c r="I47" s="46" t="s">
        <v>409</v>
      </c>
      <c r="J47" s="46" t="s">
        <v>368</v>
      </c>
      <c r="K47" s="47" t="s">
        <v>410</v>
      </c>
      <c r="L47" s="45" t="s">
        <v>420</v>
      </c>
      <c r="M47" s="76">
        <v>340</v>
      </c>
      <c r="N47" s="76">
        <f t="shared" si="0"/>
        <v>408</v>
      </c>
      <c r="O47" s="49" t="s">
        <v>41</v>
      </c>
      <c r="P47" s="45"/>
      <c r="Q47" s="53" t="s">
        <v>4</v>
      </c>
      <c r="R47" s="70">
        <f>IF(Таблица68[[#This Row],[Столбец2]]="A",1,IF(Таблица68[[#This Row],[Столбец2]]="B",2,IF(Таблица68[[#This Row],[Столбец2]]="C",3)))</f>
        <v>2</v>
      </c>
      <c r="S47" s="104" t="s">
        <v>1606</v>
      </c>
    </row>
    <row r="48" spans="1:19" ht="18.75">
      <c r="A48" s="44" t="s">
        <v>302</v>
      </c>
      <c r="B48" s="45" t="s">
        <v>421</v>
      </c>
      <c r="C48" s="45" t="s">
        <v>422</v>
      </c>
      <c r="D48" s="46" t="s">
        <v>423</v>
      </c>
      <c r="E48" s="46" t="s">
        <v>423</v>
      </c>
      <c r="F48" s="46" t="s">
        <v>424</v>
      </c>
      <c r="G48" s="46"/>
      <c r="H48" s="52" t="s">
        <v>387</v>
      </c>
      <c r="I48" s="46" t="s">
        <v>409</v>
      </c>
      <c r="J48" s="46" t="s">
        <v>368</v>
      </c>
      <c r="K48" s="47" t="s">
        <v>410</v>
      </c>
      <c r="L48" s="45" t="s">
        <v>425</v>
      </c>
      <c r="M48" s="76">
        <v>420</v>
      </c>
      <c r="N48" s="76">
        <f t="shared" si="0"/>
        <v>504</v>
      </c>
      <c r="O48" s="49" t="s">
        <v>41</v>
      </c>
      <c r="P48" s="45"/>
      <c r="Q48" s="53" t="s">
        <v>4</v>
      </c>
      <c r="R48" s="70">
        <f>IF(Таблица68[[#This Row],[Столбец2]]="A",1,IF(Таблица68[[#This Row],[Столбец2]]="B",2,IF(Таблица68[[#This Row],[Столбец2]]="C",3)))</f>
        <v>2</v>
      </c>
      <c r="S48" s="104" t="s">
        <v>1606</v>
      </c>
    </row>
    <row r="49" spans="1:19" ht="28.5">
      <c r="A49" s="44" t="s">
        <v>303</v>
      </c>
      <c r="B49" s="45" t="s">
        <v>822</v>
      </c>
      <c r="C49" s="45" t="s">
        <v>823</v>
      </c>
      <c r="D49" s="46" t="s">
        <v>426</v>
      </c>
      <c r="E49" s="46" t="s">
        <v>427</v>
      </c>
      <c r="F49" s="46" t="s">
        <v>1571</v>
      </c>
      <c r="G49" s="46"/>
      <c r="H49" s="52">
        <v>52</v>
      </c>
      <c r="I49" s="46" t="s">
        <v>409</v>
      </c>
      <c r="J49" s="46" t="s">
        <v>226</v>
      </c>
      <c r="K49" s="47" t="s">
        <v>410</v>
      </c>
      <c r="L49" s="45" t="s">
        <v>428</v>
      </c>
      <c r="M49" s="76">
        <v>95</v>
      </c>
      <c r="N49" s="76">
        <f t="shared" si="0"/>
        <v>114</v>
      </c>
      <c r="O49" s="49" t="s">
        <v>41</v>
      </c>
      <c r="P49" s="45"/>
      <c r="Q49" s="53" t="s">
        <v>4</v>
      </c>
      <c r="R49" s="70">
        <f>IF(Таблица68[[#This Row],[Столбец2]]="A",1,IF(Таблица68[[#This Row],[Столбец2]]="B",2,IF(Таблица68[[#This Row],[Столбец2]]="C",3)))</f>
        <v>2</v>
      </c>
      <c r="S49" s="104" t="s">
        <v>1606</v>
      </c>
    </row>
    <row r="50" spans="1:19" ht="28.5">
      <c r="A50" s="59" t="s">
        <v>816</v>
      </c>
      <c r="B50" s="60" t="s">
        <v>822</v>
      </c>
      <c r="C50" s="60" t="s">
        <v>824</v>
      </c>
      <c r="D50" s="61" t="s">
        <v>426</v>
      </c>
      <c r="E50" s="61" t="s">
        <v>825</v>
      </c>
      <c r="F50" s="46" t="s">
        <v>1572</v>
      </c>
      <c r="G50" s="61"/>
      <c r="H50" s="81">
        <v>52</v>
      </c>
      <c r="I50" s="61" t="s">
        <v>409</v>
      </c>
      <c r="J50" s="61" t="s">
        <v>226</v>
      </c>
      <c r="K50" s="62" t="s">
        <v>410</v>
      </c>
      <c r="L50" s="60" t="s">
        <v>826</v>
      </c>
      <c r="M50" s="82">
        <v>280</v>
      </c>
      <c r="N50" s="82">
        <f>M50*1.2</f>
        <v>336</v>
      </c>
      <c r="O50" s="66" t="s">
        <v>41</v>
      </c>
      <c r="P50" s="60"/>
      <c r="Q50" s="83" t="s">
        <v>4</v>
      </c>
      <c r="R50" s="70">
        <f>IF(Таблица68[[#This Row],[Столбец2]]="A",1,IF(Таблица68[[#This Row],[Столбец2]]="B",2,IF(Таблица68[[#This Row],[Столбец2]]="C",3)))</f>
        <v>2</v>
      </c>
      <c r="S50" s="104" t="s">
        <v>1606</v>
      </c>
    </row>
    <row r="51" spans="1:19" ht="28.5">
      <c r="A51" s="46" t="s">
        <v>305</v>
      </c>
      <c r="B51" s="45" t="s">
        <v>304</v>
      </c>
      <c r="C51" s="45" t="s">
        <v>429</v>
      </c>
      <c r="D51" s="46" t="s">
        <v>430</v>
      </c>
      <c r="E51" s="46" t="str">
        <f>RIGHT(Таблица68[[#This Row],[Полное  наименование]],6)</f>
        <v>CVH 10</v>
      </c>
      <c r="F51" s="46" t="s">
        <v>23</v>
      </c>
      <c r="G51" s="46">
        <v>10</v>
      </c>
      <c r="H51" s="52" t="s">
        <v>387</v>
      </c>
      <c r="I51" s="46" t="s">
        <v>409</v>
      </c>
      <c r="J51" s="46" t="s">
        <v>368</v>
      </c>
      <c r="K51" s="47" t="s">
        <v>369</v>
      </c>
      <c r="L51" s="45" t="s">
        <v>431</v>
      </c>
      <c r="M51" s="76">
        <v>140</v>
      </c>
      <c r="N51" s="76">
        <f t="shared" si="0"/>
        <v>168</v>
      </c>
      <c r="O51" s="48" t="s">
        <v>41</v>
      </c>
      <c r="P51" s="45"/>
      <c r="Q51" s="55" t="s">
        <v>6</v>
      </c>
      <c r="R51" s="70">
        <f>IF(Таблица68[[#This Row],[Столбец2]]="A",1,IF(Таблица68[[#This Row],[Столбец2]]="B",2,IF(Таблица68[[#This Row],[Столбец2]]="C",3)))</f>
        <v>3</v>
      </c>
      <c r="S51" s="104" t="s">
        <v>1643</v>
      </c>
    </row>
    <row r="52" spans="1:19" ht="28.5">
      <c r="A52" s="46" t="s">
        <v>306</v>
      </c>
      <c r="B52" s="45" t="s">
        <v>304</v>
      </c>
      <c r="C52" s="45" t="s">
        <v>432</v>
      </c>
      <c r="D52" s="46" t="s">
        <v>430</v>
      </c>
      <c r="E52" s="46" t="str">
        <f>RIGHT(Таблица68[[#This Row],[Полное  наименование]],6)</f>
        <v>CVH 15</v>
      </c>
      <c r="F52" s="46" t="s">
        <v>23</v>
      </c>
      <c r="G52" s="46">
        <v>15</v>
      </c>
      <c r="H52" s="52" t="s">
        <v>387</v>
      </c>
      <c r="I52" s="46" t="s">
        <v>409</v>
      </c>
      <c r="J52" s="46" t="s">
        <v>368</v>
      </c>
      <c r="K52" s="47" t="s">
        <v>369</v>
      </c>
      <c r="L52" s="45" t="s">
        <v>433</v>
      </c>
      <c r="M52" s="76">
        <v>140</v>
      </c>
      <c r="N52" s="76">
        <f t="shared" si="0"/>
        <v>168</v>
      </c>
      <c r="O52" s="48" t="s">
        <v>41</v>
      </c>
      <c r="P52" s="45"/>
      <c r="Q52" s="55" t="s">
        <v>6</v>
      </c>
      <c r="R52" s="70">
        <f>IF(Таблица68[[#This Row],[Столбец2]]="A",1,IF(Таблица68[[#This Row],[Столбец2]]="B",2,IF(Таблица68[[#This Row],[Столбец2]]="C",3)))</f>
        <v>3</v>
      </c>
      <c r="S52" s="104" t="s">
        <v>1643</v>
      </c>
    </row>
    <row r="53" spans="1:19" ht="28.5">
      <c r="A53" s="46" t="s">
        <v>307</v>
      </c>
      <c r="B53" s="45" t="s">
        <v>304</v>
      </c>
      <c r="C53" s="45" t="s">
        <v>434</v>
      </c>
      <c r="D53" s="46" t="s">
        <v>430</v>
      </c>
      <c r="E53" s="46" t="str">
        <f>RIGHT(Таблица68[[#This Row],[Полное  наименование]],6)</f>
        <v>CVH 20</v>
      </c>
      <c r="F53" s="46" t="s">
        <v>23</v>
      </c>
      <c r="G53" s="46">
        <v>20</v>
      </c>
      <c r="H53" s="52" t="s">
        <v>387</v>
      </c>
      <c r="I53" s="46" t="s">
        <v>409</v>
      </c>
      <c r="J53" s="46" t="s">
        <v>368</v>
      </c>
      <c r="K53" s="47" t="s">
        <v>369</v>
      </c>
      <c r="L53" s="45" t="s">
        <v>433</v>
      </c>
      <c r="M53" s="76">
        <v>140</v>
      </c>
      <c r="N53" s="76">
        <f t="shared" si="0"/>
        <v>168</v>
      </c>
      <c r="O53" s="48" t="s">
        <v>41</v>
      </c>
      <c r="P53" s="45"/>
      <c r="Q53" s="55" t="s">
        <v>6</v>
      </c>
      <c r="R53" s="70">
        <f>IF(Таблица68[[#This Row],[Столбец2]]="A",1,IF(Таблица68[[#This Row],[Столбец2]]="B",2,IF(Таблица68[[#This Row],[Столбец2]]="C",3)))</f>
        <v>3</v>
      </c>
      <c r="S53" s="104" t="s">
        <v>1643</v>
      </c>
    </row>
    <row r="54" spans="1:19" ht="18.75">
      <c r="A54" s="84" t="s">
        <v>308</v>
      </c>
      <c r="B54" s="85" t="s">
        <v>835</v>
      </c>
      <c r="C54" s="85" t="s">
        <v>836</v>
      </c>
      <c r="D54" s="86" t="s">
        <v>435</v>
      </c>
      <c r="E54" s="86" t="str">
        <f>RIGHT(Таблица68[[#This Row],[Полное  наименование]],6)</f>
        <v>OFV 20</v>
      </c>
      <c r="F54" s="86" t="s">
        <v>40</v>
      </c>
      <c r="G54" s="86">
        <v>20</v>
      </c>
      <c r="H54" s="86">
        <v>52</v>
      </c>
      <c r="I54" s="86" t="s">
        <v>132</v>
      </c>
      <c r="J54" s="86" t="s">
        <v>226</v>
      </c>
      <c r="K54" s="87" t="s">
        <v>395</v>
      </c>
      <c r="L54" s="85" t="s">
        <v>436</v>
      </c>
      <c r="M54" s="88">
        <v>200</v>
      </c>
      <c r="N54" s="88">
        <f t="shared" si="0"/>
        <v>240</v>
      </c>
      <c r="O54" s="89" t="s">
        <v>41</v>
      </c>
      <c r="P54" s="85"/>
      <c r="Q54" s="53" t="s">
        <v>4</v>
      </c>
      <c r="R54" s="70">
        <f>IF(Таблица68[[#This Row],[Столбец2]]="A",1,IF(Таблица68[[#This Row],[Столбец2]]="B",2,IF(Таблица68[[#This Row],[Столбец2]]="C",3)))</f>
        <v>2</v>
      </c>
      <c r="S54" s="104" t="s">
        <v>1606</v>
      </c>
    </row>
    <row r="55" spans="1:19" ht="18.75">
      <c r="A55" s="44" t="s">
        <v>309</v>
      </c>
      <c r="B55" s="45" t="s">
        <v>835</v>
      </c>
      <c r="C55" s="45" t="s">
        <v>837</v>
      </c>
      <c r="D55" s="46" t="s">
        <v>435</v>
      </c>
      <c r="E55" s="46" t="str">
        <f>RIGHT(Таблица68[[#This Row],[Полное  наименование]],6)</f>
        <v>OFV 25</v>
      </c>
      <c r="F55" s="46" t="s">
        <v>40</v>
      </c>
      <c r="G55" s="46">
        <v>25</v>
      </c>
      <c r="H55" s="46">
        <v>52</v>
      </c>
      <c r="I55" s="46" t="s">
        <v>132</v>
      </c>
      <c r="J55" s="46" t="s">
        <v>226</v>
      </c>
      <c r="K55" s="47" t="s">
        <v>395</v>
      </c>
      <c r="L55" s="45" t="s">
        <v>437</v>
      </c>
      <c r="M55" s="76">
        <v>210</v>
      </c>
      <c r="N55" s="76">
        <f t="shared" si="0"/>
        <v>252</v>
      </c>
      <c r="O55" s="49" t="s">
        <v>41</v>
      </c>
      <c r="P55" s="45"/>
      <c r="Q55" s="53" t="s">
        <v>4</v>
      </c>
      <c r="R55" s="70">
        <f>IF(Таблица68[[#This Row],[Столбец2]]="A",1,IF(Таблица68[[#This Row],[Столбец2]]="B",2,IF(Таблица68[[#This Row],[Столбец2]]="C",3)))</f>
        <v>2</v>
      </c>
      <c r="S55" s="104" t="s">
        <v>1606</v>
      </c>
    </row>
    <row r="56" spans="1:19" ht="25.5">
      <c r="A56" s="44" t="s">
        <v>310</v>
      </c>
      <c r="B56" s="45" t="s">
        <v>835</v>
      </c>
      <c r="C56" s="45" t="s">
        <v>838</v>
      </c>
      <c r="D56" s="46" t="s">
        <v>435</v>
      </c>
      <c r="E56" s="46" t="str">
        <f>RIGHT(Таблица68[[#This Row],[Полное  наименование]],6)</f>
        <v>OFV 32</v>
      </c>
      <c r="F56" s="46" t="s">
        <v>40</v>
      </c>
      <c r="G56" s="46">
        <v>32</v>
      </c>
      <c r="H56" s="46">
        <v>52</v>
      </c>
      <c r="I56" s="46" t="s">
        <v>132</v>
      </c>
      <c r="J56" s="46" t="s">
        <v>226</v>
      </c>
      <c r="K56" s="47" t="s">
        <v>395</v>
      </c>
      <c r="L56" s="45" t="s">
        <v>438</v>
      </c>
      <c r="M56" s="76">
        <v>325</v>
      </c>
      <c r="N56" s="76">
        <f t="shared" si="0"/>
        <v>390</v>
      </c>
      <c r="O56" s="49" t="s">
        <v>41</v>
      </c>
      <c r="P56" s="45"/>
      <c r="Q56" s="55" t="s">
        <v>6</v>
      </c>
      <c r="R56" s="70">
        <f>IF(Таблица68[[#This Row],[Столбец2]]="A",1,IF(Таблица68[[#This Row],[Столбец2]]="B",2,IF(Таблица68[[#This Row],[Столбец2]]="C",3)))</f>
        <v>3</v>
      </c>
      <c r="S56" s="104" t="s">
        <v>1643</v>
      </c>
    </row>
    <row r="57" spans="1:19" ht="25.5">
      <c r="A57" s="44" t="s">
        <v>311</v>
      </c>
      <c r="B57" s="45" t="s">
        <v>835</v>
      </c>
      <c r="C57" s="45" t="s">
        <v>839</v>
      </c>
      <c r="D57" s="46" t="s">
        <v>435</v>
      </c>
      <c r="E57" s="46" t="str">
        <f>RIGHT(Таблица68[[#This Row],[Полное  наименование]],6)</f>
        <v>OFV 40</v>
      </c>
      <c r="F57" s="46" t="s">
        <v>40</v>
      </c>
      <c r="G57" s="46">
        <v>40</v>
      </c>
      <c r="H57" s="46">
        <v>52</v>
      </c>
      <c r="I57" s="46" t="s">
        <v>132</v>
      </c>
      <c r="J57" s="46" t="s">
        <v>226</v>
      </c>
      <c r="K57" s="47" t="s">
        <v>395</v>
      </c>
      <c r="L57" s="45" t="s">
        <v>439</v>
      </c>
      <c r="M57" s="76">
        <v>330</v>
      </c>
      <c r="N57" s="76">
        <f t="shared" si="0"/>
        <v>396</v>
      </c>
      <c r="O57" s="49" t="s">
        <v>41</v>
      </c>
      <c r="P57" s="45"/>
      <c r="Q57" s="55" t="s">
        <v>6</v>
      </c>
      <c r="R57" s="70">
        <f>IF(Таблица68[[#This Row],[Столбец2]]="A",1,IF(Таблица68[[#This Row],[Столбец2]]="B",2,IF(Таблица68[[#This Row],[Столбец2]]="C",3)))</f>
        <v>3</v>
      </c>
      <c r="S57" s="104" t="s">
        <v>1643</v>
      </c>
    </row>
    <row r="58" spans="1:19" ht="18.75">
      <c r="A58" s="70" t="s">
        <v>963</v>
      </c>
      <c r="B58" s="45" t="s">
        <v>924</v>
      </c>
      <c r="C58" s="45" t="s">
        <v>925</v>
      </c>
      <c r="D58" s="46" t="s">
        <v>441</v>
      </c>
      <c r="E58" s="46" t="s">
        <v>927</v>
      </c>
      <c r="F58" s="46" t="s">
        <v>40</v>
      </c>
      <c r="G58" s="46">
        <v>15</v>
      </c>
      <c r="H58" s="46">
        <v>52</v>
      </c>
      <c r="I58" s="46" t="s">
        <v>132</v>
      </c>
      <c r="J58" s="46" t="s">
        <v>226</v>
      </c>
      <c r="K58" s="47" t="s">
        <v>395</v>
      </c>
      <c r="L58" s="45" t="s">
        <v>927</v>
      </c>
      <c r="M58" s="76">
        <v>290</v>
      </c>
      <c r="N58" s="76">
        <f>M58*1.2</f>
        <v>348</v>
      </c>
      <c r="O58" s="49" t="s">
        <v>41</v>
      </c>
      <c r="P58" s="45"/>
      <c r="Q58" s="53" t="s">
        <v>4</v>
      </c>
      <c r="R58" s="70">
        <f>IF(Таблица68[[#This Row],[Столбец2]]="A",1,IF(Таблица68[[#This Row],[Столбец2]]="B",2,IF(Таблица68[[#This Row],[Столбец2]]="C",3)))</f>
        <v>2</v>
      </c>
      <c r="S58" s="104" t="s">
        <v>1606</v>
      </c>
    </row>
    <row r="59" spans="1:19" ht="25.5">
      <c r="A59" s="70" t="s">
        <v>964</v>
      </c>
      <c r="B59" s="45" t="s">
        <v>924</v>
      </c>
      <c r="C59" s="45" t="s">
        <v>926</v>
      </c>
      <c r="D59" s="46" t="s">
        <v>441</v>
      </c>
      <c r="E59" s="46" t="s">
        <v>928</v>
      </c>
      <c r="F59" s="46" t="s">
        <v>40</v>
      </c>
      <c r="G59" s="46">
        <v>20</v>
      </c>
      <c r="H59" s="46">
        <v>52</v>
      </c>
      <c r="I59" s="46" t="s">
        <v>132</v>
      </c>
      <c r="J59" s="46" t="s">
        <v>226</v>
      </c>
      <c r="K59" s="47" t="s">
        <v>395</v>
      </c>
      <c r="L59" s="45" t="s">
        <v>928</v>
      </c>
      <c r="M59" s="76">
        <v>315</v>
      </c>
      <c r="N59" s="76">
        <f>M59*1.2</f>
        <v>378</v>
      </c>
      <c r="O59" s="49" t="s">
        <v>41</v>
      </c>
      <c r="P59" s="45"/>
      <c r="Q59" s="55" t="s">
        <v>6</v>
      </c>
      <c r="R59" s="70">
        <f>IF(Таблица68[[#This Row],[Столбец2]]="A",1,IF(Таблица68[[#This Row],[Столбец2]]="B",2,IF(Таблица68[[#This Row],[Столбец2]]="C",3)))</f>
        <v>3</v>
      </c>
      <c r="S59" s="104" t="s">
        <v>1643</v>
      </c>
    </row>
    <row r="60" spans="1:19" ht="25.5">
      <c r="A60" s="44" t="s">
        <v>22</v>
      </c>
      <c r="B60" s="45" t="s">
        <v>440</v>
      </c>
      <c r="C60" s="45" t="s">
        <v>1297</v>
      </c>
      <c r="D60" s="46" t="s">
        <v>441</v>
      </c>
      <c r="E60" s="46" t="str">
        <f>RIGHT(Таблица68[[#This Row],[Полное  наименование]],18)</f>
        <v>SVA 15 D STR PN 52</v>
      </c>
      <c r="F60" s="46" t="s">
        <v>23</v>
      </c>
      <c r="G60" s="46">
        <v>15</v>
      </c>
      <c r="H60" s="46">
        <v>52</v>
      </c>
      <c r="I60" s="46" t="s">
        <v>132</v>
      </c>
      <c r="J60" s="46" t="s">
        <v>226</v>
      </c>
      <c r="K60" s="47" t="s">
        <v>395</v>
      </c>
      <c r="L60" s="45" t="s">
        <v>442</v>
      </c>
      <c r="M60" s="76">
        <v>48</v>
      </c>
      <c r="N60" s="76">
        <f t="shared" si="0"/>
        <v>57.599999999999994</v>
      </c>
      <c r="O60" s="49" t="s">
        <v>41</v>
      </c>
      <c r="P60" s="45"/>
      <c r="Q60" s="50" t="s">
        <v>2</v>
      </c>
      <c r="R60" s="70">
        <f>IF(Таблица68[[#This Row],[Столбец2]]="A",1,IF(Таблица68[[#This Row],[Столбец2]]="B",2,IF(Таблица68[[#This Row],[Столбец2]]="C",3)))</f>
        <v>1</v>
      </c>
      <c r="S60" s="104" t="s">
        <v>1605</v>
      </c>
    </row>
    <row r="61" spans="1:19" ht="18" customHeight="1">
      <c r="A61" s="44" t="s">
        <v>39</v>
      </c>
      <c r="B61" s="45" t="s">
        <v>440</v>
      </c>
      <c r="C61" s="45" t="s">
        <v>1298</v>
      </c>
      <c r="D61" s="46" t="s">
        <v>441</v>
      </c>
      <c r="E61" s="46" t="str">
        <f>RIGHT(Таблица68[[#This Row],[Полное  наименование]],18)</f>
        <v>SVA 15 D ANG PN 52</v>
      </c>
      <c r="F61" s="46" t="s">
        <v>40</v>
      </c>
      <c r="G61" s="46">
        <v>15</v>
      </c>
      <c r="H61" s="46">
        <v>52</v>
      </c>
      <c r="I61" s="46" t="s">
        <v>132</v>
      </c>
      <c r="J61" s="46" t="s">
        <v>226</v>
      </c>
      <c r="K61" s="47" t="s">
        <v>395</v>
      </c>
      <c r="L61" s="45" t="s">
        <v>443</v>
      </c>
      <c r="M61" s="76">
        <v>48</v>
      </c>
      <c r="N61" s="76">
        <f t="shared" si="0"/>
        <v>57.599999999999994</v>
      </c>
      <c r="O61" s="49" t="s">
        <v>41</v>
      </c>
      <c r="P61" s="45"/>
      <c r="Q61" s="50" t="s">
        <v>2</v>
      </c>
      <c r="R61" s="70">
        <f>IF(Таблица68[[#This Row],[Столбец2]]="A",1,IF(Таблица68[[#This Row],[Столбец2]]="B",2,IF(Таблица68[[#This Row],[Столбец2]]="C",3)))</f>
        <v>1</v>
      </c>
      <c r="S61" s="104" t="s">
        <v>1605</v>
      </c>
    </row>
    <row r="62" spans="1:19" ht="25.5">
      <c r="A62" s="44" t="s">
        <v>24</v>
      </c>
      <c r="B62" s="45" t="s">
        <v>440</v>
      </c>
      <c r="C62" s="45" t="s">
        <v>1299</v>
      </c>
      <c r="D62" s="46" t="s">
        <v>441</v>
      </c>
      <c r="E62" s="46" t="str">
        <f>RIGHT(Таблица68[[#This Row],[Полное  наименование]],18)</f>
        <v>SVA 20 D STR PN 52</v>
      </c>
      <c r="F62" s="46" t="s">
        <v>23</v>
      </c>
      <c r="G62" s="46">
        <v>20</v>
      </c>
      <c r="H62" s="46">
        <v>52</v>
      </c>
      <c r="I62" s="46" t="s">
        <v>132</v>
      </c>
      <c r="J62" s="46" t="s">
        <v>226</v>
      </c>
      <c r="K62" s="47" t="s">
        <v>395</v>
      </c>
      <c r="L62" s="45" t="s">
        <v>444</v>
      </c>
      <c r="M62" s="76">
        <v>54</v>
      </c>
      <c r="N62" s="76">
        <f t="shared" si="0"/>
        <v>64.8</v>
      </c>
      <c r="O62" s="49" t="s">
        <v>41</v>
      </c>
      <c r="P62" s="45"/>
      <c r="Q62" s="50" t="s">
        <v>2</v>
      </c>
      <c r="R62" s="70">
        <f>IF(Таблица68[[#This Row],[Столбец2]]="A",1,IF(Таблица68[[#This Row],[Столбец2]]="B",2,IF(Таблица68[[#This Row],[Столбец2]]="C",3)))</f>
        <v>1</v>
      </c>
      <c r="S62" s="104" t="s">
        <v>1605</v>
      </c>
    </row>
    <row r="63" spans="1:19" ht="18" customHeight="1">
      <c r="A63" s="44" t="s">
        <v>42</v>
      </c>
      <c r="B63" s="45" t="s">
        <v>440</v>
      </c>
      <c r="C63" s="45" t="s">
        <v>1300</v>
      </c>
      <c r="D63" s="46" t="s">
        <v>441</v>
      </c>
      <c r="E63" s="46" t="str">
        <f>RIGHT(Таблица68[[#This Row],[Полное  наименование]],18)</f>
        <v>SVA 20 D ANG PN 52</v>
      </c>
      <c r="F63" s="46" t="s">
        <v>40</v>
      </c>
      <c r="G63" s="46">
        <v>20</v>
      </c>
      <c r="H63" s="46">
        <v>52</v>
      </c>
      <c r="I63" s="46" t="s">
        <v>132</v>
      </c>
      <c r="J63" s="46" t="s">
        <v>226</v>
      </c>
      <c r="K63" s="47" t="s">
        <v>395</v>
      </c>
      <c r="L63" s="45" t="s">
        <v>445</v>
      </c>
      <c r="M63" s="76">
        <v>54</v>
      </c>
      <c r="N63" s="76">
        <f t="shared" si="0"/>
        <v>64.8</v>
      </c>
      <c r="O63" s="49" t="s">
        <v>41</v>
      </c>
      <c r="P63" s="45"/>
      <c r="Q63" s="50" t="s">
        <v>2</v>
      </c>
      <c r="R63" s="70">
        <f>IF(Таблица68[[#This Row],[Столбец2]]="A",1,IF(Таблица68[[#This Row],[Столбец2]]="B",2,IF(Таблица68[[#This Row],[Столбец2]]="C",3)))</f>
        <v>1</v>
      </c>
      <c r="S63" s="104" t="s">
        <v>1605</v>
      </c>
    </row>
    <row r="64" spans="1:19" ht="25.5">
      <c r="A64" s="44" t="s">
        <v>25</v>
      </c>
      <c r="B64" s="45" t="s">
        <v>440</v>
      </c>
      <c r="C64" s="45" t="s">
        <v>1301</v>
      </c>
      <c r="D64" s="46" t="s">
        <v>441</v>
      </c>
      <c r="E64" s="46" t="str">
        <f>RIGHT(Таблица68[[#This Row],[Полное  наименование]],18)</f>
        <v>SVA 25 D STR PN 52</v>
      </c>
      <c r="F64" s="46" t="s">
        <v>23</v>
      </c>
      <c r="G64" s="46">
        <v>25</v>
      </c>
      <c r="H64" s="46">
        <v>52</v>
      </c>
      <c r="I64" s="46" t="s">
        <v>132</v>
      </c>
      <c r="J64" s="46" t="s">
        <v>226</v>
      </c>
      <c r="K64" s="47" t="s">
        <v>395</v>
      </c>
      <c r="L64" s="45" t="s">
        <v>446</v>
      </c>
      <c r="M64" s="76">
        <v>66</v>
      </c>
      <c r="N64" s="76">
        <f t="shared" si="0"/>
        <v>79.2</v>
      </c>
      <c r="O64" s="49" t="s">
        <v>41</v>
      </c>
      <c r="P64" s="45"/>
      <c r="Q64" s="50" t="s">
        <v>2</v>
      </c>
      <c r="R64" s="70">
        <f>IF(Таблица68[[#This Row],[Столбец2]]="A",1,IF(Таблица68[[#This Row],[Столбец2]]="B",2,IF(Таблица68[[#This Row],[Столбец2]]="C",3)))</f>
        <v>1</v>
      </c>
      <c r="S64" s="104" t="s">
        <v>1605</v>
      </c>
    </row>
    <row r="65" spans="1:19" ht="18" customHeight="1">
      <c r="A65" s="44" t="s">
        <v>43</v>
      </c>
      <c r="B65" s="45" t="s">
        <v>440</v>
      </c>
      <c r="C65" s="45" t="s">
        <v>1302</v>
      </c>
      <c r="D65" s="46" t="s">
        <v>441</v>
      </c>
      <c r="E65" s="46" t="str">
        <f>RIGHT(Таблица68[[#This Row],[Полное  наименование]],18)</f>
        <v>SVA 25 D ANG PN 52</v>
      </c>
      <c r="F65" s="46" t="s">
        <v>40</v>
      </c>
      <c r="G65" s="46">
        <v>25</v>
      </c>
      <c r="H65" s="46">
        <v>52</v>
      </c>
      <c r="I65" s="46" t="s">
        <v>132</v>
      </c>
      <c r="J65" s="46" t="s">
        <v>226</v>
      </c>
      <c r="K65" s="47" t="s">
        <v>395</v>
      </c>
      <c r="L65" s="45" t="s">
        <v>447</v>
      </c>
      <c r="M65" s="76">
        <v>66</v>
      </c>
      <c r="N65" s="76">
        <f t="shared" si="0"/>
        <v>79.2</v>
      </c>
      <c r="O65" s="49" t="s">
        <v>41</v>
      </c>
      <c r="P65" s="45"/>
      <c r="Q65" s="50" t="s">
        <v>2</v>
      </c>
      <c r="R65" s="70">
        <f>IF(Таблица68[[#This Row],[Столбец2]]="A",1,IF(Таблица68[[#This Row],[Столбец2]]="B",2,IF(Таблица68[[#This Row],[Столбец2]]="C",3)))</f>
        <v>1</v>
      </c>
      <c r="S65" s="104" t="s">
        <v>1605</v>
      </c>
    </row>
    <row r="66" spans="1:19" ht="25.5">
      <c r="A66" s="44" t="s">
        <v>26</v>
      </c>
      <c r="B66" s="45" t="s">
        <v>440</v>
      </c>
      <c r="C66" s="45" t="s">
        <v>1303</v>
      </c>
      <c r="D66" s="46" t="s">
        <v>441</v>
      </c>
      <c r="E66" s="46" t="str">
        <f>RIGHT(Таблица68[[#This Row],[Полное  наименование]],18)</f>
        <v>SVA 32 D STR PN 52</v>
      </c>
      <c r="F66" s="46" t="s">
        <v>23</v>
      </c>
      <c r="G66" s="46">
        <v>32</v>
      </c>
      <c r="H66" s="46">
        <v>52</v>
      </c>
      <c r="I66" s="46" t="s">
        <v>132</v>
      </c>
      <c r="J66" s="46" t="s">
        <v>226</v>
      </c>
      <c r="K66" s="47" t="s">
        <v>395</v>
      </c>
      <c r="L66" s="45" t="s">
        <v>448</v>
      </c>
      <c r="M66" s="76">
        <v>84</v>
      </c>
      <c r="N66" s="76">
        <f t="shared" si="0"/>
        <v>100.8</v>
      </c>
      <c r="O66" s="49" t="s">
        <v>41</v>
      </c>
      <c r="P66" s="45"/>
      <c r="Q66" s="50" t="s">
        <v>2</v>
      </c>
      <c r="R66" s="70">
        <f>IF(Таблица68[[#This Row],[Столбец2]]="A",1,IF(Таблица68[[#This Row],[Столбец2]]="B",2,IF(Таблица68[[#This Row],[Столбец2]]="C",3)))</f>
        <v>1</v>
      </c>
      <c r="S66" s="104" t="s">
        <v>1605</v>
      </c>
    </row>
    <row r="67" spans="1:19" ht="15" customHeight="1">
      <c r="A67" s="44" t="s">
        <v>44</v>
      </c>
      <c r="B67" s="45" t="s">
        <v>440</v>
      </c>
      <c r="C67" s="45" t="s">
        <v>1304</v>
      </c>
      <c r="D67" s="46" t="s">
        <v>441</v>
      </c>
      <c r="E67" s="46" t="str">
        <f>RIGHT(Таблица68[[#This Row],[Полное  наименование]],18)</f>
        <v>SVA 32 D ANG PN 52</v>
      </c>
      <c r="F67" s="46" t="s">
        <v>40</v>
      </c>
      <c r="G67" s="46">
        <v>32</v>
      </c>
      <c r="H67" s="46">
        <v>52</v>
      </c>
      <c r="I67" s="46" t="s">
        <v>132</v>
      </c>
      <c r="J67" s="46" t="s">
        <v>226</v>
      </c>
      <c r="K67" s="47" t="s">
        <v>395</v>
      </c>
      <c r="L67" s="45" t="s">
        <v>449</v>
      </c>
      <c r="M67" s="76">
        <v>84</v>
      </c>
      <c r="N67" s="76">
        <f t="shared" si="0"/>
        <v>100.8</v>
      </c>
      <c r="O67" s="49" t="s">
        <v>41</v>
      </c>
      <c r="P67" s="45"/>
      <c r="Q67" s="50" t="s">
        <v>2</v>
      </c>
      <c r="R67" s="70">
        <f>IF(Таблица68[[#This Row],[Столбец2]]="A",1,IF(Таблица68[[#This Row],[Столбец2]]="B",2,IF(Таблица68[[#This Row],[Столбец2]]="C",3)))</f>
        <v>1</v>
      </c>
      <c r="S67" s="104" t="s">
        <v>1605</v>
      </c>
    </row>
    <row r="68" spans="1:19" ht="25.5">
      <c r="A68" s="44" t="s">
        <v>27</v>
      </c>
      <c r="B68" s="45" t="s">
        <v>440</v>
      </c>
      <c r="C68" s="45" t="s">
        <v>1305</v>
      </c>
      <c r="D68" s="46" t="s">
        <v>441</v>
      </c>
      <c r="E68" s="46" t="str">
        <f>RIGHT(Таблица68[[#This Row],[Полное  наименование]],18)</f>
        <v>SVA 40 D STR PN 52</v>
      </c>
      <c r="F68" s="46" t="s">
        <v>23</v>
      </c>
      <c r="G68" s="46">
        <v>40</v>
      </c>
      <c r="H68" s="46">
        <v>52</v>
      </c>
      <c r="I68" s="46" t="s">
        <v>132</v>
      </c>
      <c r="J68" s="46" t="s">
        <v>226</v>
      </c>
      <c r="K68" s="47" t="s">
        <v>395</v>
      </c>
      <c r="L68" s="45" t="s">
        <v>450</v>
      </c>
      <c r="M68" s="76">
        <v>112</v>
      </c>
      <c r="N68" s="76">
        <f t="shared" si="0"/>
        <v>134.4</v>
      </c>
      <c r="O68" s="49" t="s">
        <v>41</v>
      </c>
      <c r="P68" s="45"/>
      <c r="Q68" s="50" t="s">
        <v>2</v>
      </c>
      <c r="R68" s="70">
        <f>IF(Таблица68[[#This Row],[Столбец2]]="A",1,IF(Таблица68[[#This Row],[Столбец2]]="B",2,IF(Таблица68[[#This Row],[Столбец2]]="C",3)))</f>
        <v>1</v>
      </c>
      <c r="S68" s="104" t="s">
        <v>1605</v>
      </c>
    </row>
    <row r="69" spans="1:19" ht="18" customHeight="1">
      <c r="A69" s="44" t="s">
        <v>45</v>
      </c>
      <c r="B69" s="45" t="s">
        <v>440</v>
      </c>
      <c r="C69" s="45" t="s">
        <v>1306</v>
      </c>
      <c r="D69" s="46" t="s">
        <v>441</v>
      </c>
      <c r="E69" s="46" t="str">
        <f>RIGHT(Таблица68[[#This Row],[Полное  наименование]],18)</f>
        <v>SVA 40 D ANG PN 52</v>
      </c>
      <c r="F69" s="46" t="s">
        <v>40</v>
      </c>
      <c r="G69" s="46">
        <v>40</v>
      </c>
      <c r="H69" s="46">
        <v>52</v>
      </c>
      <c r="I69" s="46" t="s">
        <v>132</v>
      </c>
      <c r="J69" s="46" t="s">
        <v>226</v>
      </c>
      <c r="K69" s="47" t="s">
        <v>395</v>
      </c>
      <c r="L69" s="45" t="s">
        <v>451</v>
      </c>
      <c r="M69" s="76">
        <v>112</v>
      </c>
      <c r="N69" s="76">
        <f t="shared" si="0"/>
        <v>134.4</v>
      </c>
      <c r="O69" s="49" t="s">
        <v>41</v>
      </c>
      <c r="P69" s="45"/>
      <c r="Q69" s="50" t="s">
        <v>2</v>
      </c>
      <c r="R69" s="70">
        <f>IF(Таблица68[[#This Row],[Столбец2]]="A",1,IF(Таблица68[[#This Row],[Столбец2]]="B",2,IF(Таблица68[[#This Row],[Столбец2]]="C",3)))</f>
        <v>1</v>
      </c>
      <c r="S69" s="104" t="s">
        <v>1605</v>
      </c>
    </row>
    <row r="70" spans="1:19" ht="25.5">
      <c r="A70" s="44" t="s">
        <v>28</v>
      </c>
      <c r="B70" s="45" t="s">
        <v>440</v>
      </c>
      <c r="C70" s="45" t="s">
        <v>1307</v>
      </c>
      <c r="D70" s="46" t="s">
        <v>441</v>
      </c>
      <c r="E70" s="46" t="str">
        <f>RIGHT(Таблица68[[#This Row],[Полное  наименование]],18)</f>
        <v>SVA 50 D STR PN 52</v>
      </c>
      <c r="F70" s="46" t="s">
        <v>23</v>
      </c>
      <c r="G70" s="46">
        <v>50</v>
      </c>
      <c r="H70" s="46">
        <v>52</v>
      </c>
      <c r="I70" s="46" t="s">
        <v>132</v>
      </c>
      <c r="J70" s="46" t="s">
        <v>226</v>
      </c>
      <c r="K70" s="47" t="s">
        <v>395</v>
      </c>
      <c r="L70" s="45" t="s">
        <v>452</v>
      </c>
      <c r="M70" s="76">
        <v>135</v>
      </c>
      <c r="N70" s="76">
        <f t="shared" si="0"/>
        <v>162</v>
      </c>
      <c r="O70" s="49" t="s">
        <v>41</v>
      </c>
      <c r="P70" s="45"/>
      <c r="Q70" s="50" t="s">
        <v>2</v>
      </c>
      <c r="R70" s="70">
        <f>IF(Таблица68[[#This Row],[Столбец2]]="A",1,IF(Таблица68[[#This Row],[Столбец2]]="B",2,IF(Таблица68[[#This Row],[Столбец2]]="C",3)))</f>
        <v>1</v>
      </c>
      <c r="S70" s="104" t="s">
        <v>1605</v>
      </c>
    </row>
    <row r="71" spans="1:19" ht="14.25" customHeight="1">
      <c r="A71" s="44" t="s">
        <v>46</v>
      </c>
      <c r="B71" s="45" t="s">
        <v>440</v>
      </c>
      <c r="C71" s="45" t="s">
        <v>1308</v>
      </c>
      <c r="D71" s="46" t="s">
        <v>441</v>
      </c>
      <c r="E71" s="46" t="str">
        <f>RIGHT(Таблица68[[#This Row],[Полное  наименование]],18)</f>
        <v>SVA 50 D ANG PN 52</v>
      </c>
      <c r="F71" s="46" t="s">
        <v>40</v>
      </c>
      <c r="G71" s="46">
        <v>50</v>
      </c>
      <c r="H71" s="46">
        <v>52</v>
      </c>
      <c r="I71" s="46" t="s">
        <v>132</v>
      </c>
      <c r="J71" s="46" t="s">
        <v>226</v>
      </c>
      <c r="K71" s="47" t="s">
        <v>395</v>
      </c>
      <c r="L71" s="45" t="s">
        <v>453</v>
      </c>
      <c r="M71" s="76">
        <v>135</v>
      </c>
      <c r="N71" s="76">
        <f t="shared" si="0"/>
        <v>162</v>
      </c>
      <c r="O71" s="49" t="s">
        <v>41</v>
      </c>
      <c r="P71" s="45"/>
      <c r="Q71" s="50" t="s">
        <v>2</v>
      </c>
      <c r="R71" s="70">
        <f>IF(Таблица68[[#This Row],[Столбец2]]="A",1,IF(Таблица68[[#This Row],[Столбец2]]="B",2,IF(Таблица68[[#This Row],[Столбец2]]="C",3)))</f>
        <v>1</v>
      </c>
      <c r="S71" s="104" t="s">
        <v>1605</v>
      </c>
    </row>
    <row r="72" spans="1:19" ht="25.5">
      <c r="A72" s="44" t="s">
        <v>29</v>
      </c>
      <c r="B72" s="45" t="s">
        <v>440</v>
      </c>
      <c r="C72" s="45" t="s">
        <v>1309</v>
      </c>
      <c r="D72" s="46" t="s">
        <v>441</v>
      </c>
      <c r="E72" s="46" t="str">
        <f>RIGHT(Таблица68[[#This Row],[Полное  наименование]],18)</f>
        <v>SVA 65 D STR PN 52</v>
      </c>
      <c r="F72" s="46" t="s">
        <v>23</v>
      </c>
      <c r="G72" s="46">
        <v>65</v>
      </c>
      <c r="H72" s="46">
        <v>52</v>
      </c>
      <c r="I72" s="46" t="s">
        <v>132</v>
      </c>
      <c r="J72" s="46" t="s">
        <v>226</v>
      </c>
      <c r="K72" s="47" t="s">
        <v>395</v>
      </c>
      <c r="L72" s="45" t="s">
        <v>454</v>
      </c>
      <c r="M72" s="76">
        <v>175</v>
      </c>
      <c r="N72" s="76">
        <f t="shared" si="0"/>
        <v>210</v>
      </c>
      <c r="O72" s="49" t="s">
        <v>41</v>
      </c>
      <c r="P72" s="45"/>
      <c r="Q72" s="50" t="s">
        <v>2</v>
      </c>
      <c r="R72" s="70">
        <f>IF(Таблица68[[#This Row],[Столбец2]]="A",1,IF(Таблица68[[#This Row],[Столбец2]]="B",2,IF(Таблица68[[#This Row],[Столбец2]]="C",3)))</f>
        <v>1</v>
      </c>
      <c r="S72" s="104" t="s">
        <v>1605</v>
      </c>
    </row>
    <row r="73" spans="1:19" ht="18" customHeight="1">
      <c r="A73" s="44" t="s">
        <v>47</v>
      </c>
      <c r="B73" s="45" t="s">
        <v>440</v>
      </c>
      <c r="C73" s="45" t="s">
        <v>1310</v>
      </c>
      <c r="D73" s="46" t="s">
        <v>441</v>
      </c>
      <c r="E73" s="46" t="str">
        <f>RIGHT(Таблица68[[#This Row],[Полное  наименование]],18)</f>
        <v>SVA 65 D ANG PN 52</v>
      </c>
      <c r="F73" s="46" t="s">
        <v>40</v>
      </c>
      <c r="G73" s="46">
        <v>65</v>
      </c>
      <c r="H73" s="46">
        <v>52</v>
      </c>
      <c r="I73" s="46" t="s">
        <v>132</v>
      </c>
      <c r="J73" s="46" t="s">
        <v>226</v>
      </c>
      <c r="K73" s="47" t="s">
        <v>395</v>
      </c>
      <c r="L73" s="45" t="s">
        <v>455</v>
      </c>
      <c r="M73" s="76">
        <v>175</v>
      </c>
      <c r="N73" s="76">
        <f t="shared" si="0"/>
        <v>210</v>
      </c>
      <c r="O73" s="49" t="s">
        <v>41</v>
      </c>
      <c r="P73" s="45"/>
      <c r="Q73" s="50" t="s">
        <v>2</v>
      </c>
      <c r="R73" s="70">
        <f>IF(Таблица68[[#This Row],[Столбец2]]="A",1,IF(Таблица68[[#This Row],[Столбец2]]="B",2,IF(Таблица68[[#This Row],[Столбец2]]="C",3)))</f>
        <v>1</v>
      </c>
      <c r="S73" s="104" t="s">
        <v>1605</v>
      </c>
    </row>
    <row r="74" spans="1:19" ht="16.5">
      <c r="A74" s="44" t="s">
        <v>30</v>
      </c>
      <c r="B74" s="45" t="s">
        <v>440</v>
      </c>
      <c r="C74" s="45" t="s">
        <v>1311</v>
      </c>
      <c r="D74" s="46" t="s">
        <v>441</v>
      </c>
      <c r="E74" s="46" t="str">
        <f>RIGHT(Таблица68[[#This Row],[Полное  наименование]],18)</f>
        <v>SVA 80 D STR PN 52</v>
      </c>
      <c r="F74" s="46" t="s">
        <v>23</v>
      </c>
      <c r="G74" s="46">
        <v>80</v>
      </c>
      <c r="H74" s="46">
        <v>52</v>
      </c>
      <c r="I74" s="46" t="s">
        <v>132</v>
      </c>
      <c r="J74" s="46" t="s">
        <v>226</v>
      </c>
      <c r="K74" s="47" t="s">
        <v>395</v>
      </c>
      <c r="L74" s="45" t="s">
        <v>456</v>
      </c>
      <c r="M74" s="76">
        <v>203</v>
      </c>
      <c r="N74" s="76">
        <f t="shared" si="0"/>
        <v>243.6</v>
      </c>
      <c r="O74" s="49" t="s">
        <v>41</v>
      </c>
      <c r="P74" s="45"/>
      <c r="Q74" s="58" t="s">
        <v>4</v>
      </c>
      <c r="R74" s="70">
        <f>IF(Таблица68[[#This Row],[Столбец2]]="A",1,IF(Таблица68[[#This Row],[Столбец2]]="B",2,IF(Таблица68[[#This Row],[Столбец2]]="C",3)))</f>
        <v>2</v>
      </c>
      <c r="S74" s="104" t="s">
        <v>1606</v>
      </c>
    </row>
    <row r="75" spans="1:19" ht="18" customHeight="1">
      <c r="A75" s="44" t="s">
        <v>48</v>
      </c>
      <c r="B75" s="45" t="s">
        <v>440</v>
      </c>
      <c r="C75" s="45" t="s">
        <v>1312</v>
      </c>
      <c r="D75" s="46" t="s">
        <v>441</v>
      </c>
      <c r="E75" s="46" t="str">
        <f>RIGHT(Таблица68[[#This Row],[Полное  наименование]],18)</f>
        <v>SVA 80 D ANG PN 52</v>
      </c>
      <c r="F75" s="46" t="s">
        <v>40</v>
      </c>
      <c r="G75" s="46">
        <v>80</v>
      </c>
      <c r="H75" s="46">
        <v>52</v>
      </c>
      <c r="I75" s="46" t="s">
        <v>132</v>
      </c>
      <c r="J75" s="46" t="s">
        <v>226</v>
      </c>
      <c r="K75" s="47" t="s">
        <v>395</v>
      </c>
      <c r="L75" s="45" t="s">
        <v>457</v>
      </c>
      <c r="M75" s="76">
        <v>203</v>
      </c>
      <c r="N75" s="76">
        <f t="shared" si="0"/>
        <v>243.6</v>
      </c>
      <c r="O75" s="49" t="s">
        <v>41</v>
      </c>
      <c r="P75" s="45"/>
      <c r="Q75" s="50" t="s">
        <v>2</v>
      </c>
      <c r="R75" s="70">
        <f>IF(Таблица68[[#This Row],[Столбец2]]="A",1,IF(Таблица68[[#This Row],[Столбец2]]="B",2,IF(Таблица68[[#This Row],[Столбец2]]="C",3)))</f>
        <v>1</v>
      </c>
      <c r="S75" s="104" t="s">
        <v>1605</v>
      </c>
    </row>
    <row r="76" spans="1:19" s="57" customFormat="1" ht="15.75" customHeight="1">
      <c r="A76" s="44" t="s">
        <v>31</v>
      </c>
      <c r="B76" s="45" t="s">
        <v>440</v>
      </c>
      <c r="C76" s="45" t="s">
        <v>1313</v>
      </c>
      <c r="D76" s="46" t="s">
        <v>441</v>
      </c>
      <c r="E76" s="46" t="str">
        <f>RIGHT(Таблица68[[#This Row],[Полное  наименование]],19)</f>
        <v>SVA 100 D STR PN 52</v>
      </c>
      <c r="F76" s="46" t="s">
        <v>23</v>
      </c>
      <c r="G76" s="46">
        <v>100</v>
      </c>
      <c r="H76" s="46">
        <v>52</v>
      </c>
      <c r="I76" s="46" t="s">
        <v>132</v>
      </c>
      <c r="J76" s="46" t="s">
        <v>226</v>
      </c>
      <c r="K76" s="47" t="s">
        <v>395</v>
      </c>
      <c r="L76" s="45" t="s">
        <v>458</v>
      </c>
      <c r="M76" s="76">
        <v>410</v>
      </c>
      <c r="N76" s="76">
        <f t="shared" si="0"/>
        <v>492</v>
      </c>
      <c r="O76" s="49" t="s">
        <v>41</v>
      </c>
      <c r="P76" s="56"/>
      <c r="Q76" s="58" t="s">
        <v>4</v>
      </c>
      <c r="R76" s="70">
        <f>IF(Таблица68[[#This Row],[Столбец2]]="A",1,IF(Таблица68[[#This Row],[Столбец2]]="B",2,IF(Таблица68[[#This Row],[Столбец2]]="C",3)))</f>
        <v>2</v>
      </c>
      <c r="S76" s="106" t="s">
        <v>1606</v>
      </c>
    </row>
    <row r="77" spans="1:19" s="57" customFormat="1" ht="28.5">
      <c r="A77" s="44" t="s">
        <v>49</v>
      </c>
      <c r="B77" s="45" t="s">
        <v>440</v>
      </c>
      <c r="C77" s="45" t="s">
        <v>1314</v>
      </c>
      <c r="D77" s="46" t="s">
        <v>441</v>
      </c>
      <c r="E77" s="46" t="str">
        <f>RIGHT(Таблица68[[#This Row],[Полное  наименование]],19)</f>
        <v>SVA 100 D ANG PN 52</v>
      </c>
      <c r="F77" s="46" t="s">
        <v>40</v>
      </c>
      <c r="G77" s="46">
        <v>100</v>
      </c>
      <c r="H77" s="46">
        <v>52</v>
      </c>
      <c r="I77" s="46" t="s">
        <v>132</v>
      </c>
      <c r="J77" s="46" t="s">
        <v>226</v>
      </c>
      <c r="K77" s="47" t="s">
        <v>395</v>
      </c>
      <c r="L77" s="45" t="s">
        <v>459</v>
      </c>
      <c r="M77" s="76">
        <v>410</v>
      </c>
      <c r="N77" s="76">
        <f t="shared" si="0"/>
        <v>492</v>
      </c>
      <c r="O77" s="49" t="s">
        <v>41</v>
      </c>
      <c r="P77" s="56"/>
      <c r="Q77" s="50" t="s">
        <v>2</v>
      </c>
      <c r="R77" s="70">
        <f>IF(Таблица68[[#This Row],[Столбец2]]="A",1,IF(Таблица68[[#This Row],[Столбец2]]="B",2,IF(Таблица68[[#This Row],[Столбец2]]="C",3)))</f>
        <v>1</v>
      </c>
      <c r="S77" s="106" t="s">
        <v>1605</v>
      </c>
    </row>
    <row r="78" spans="1:19" s="57" customFormat="1" ht="28.5">
      <c r="A78" s="44" t="s">
        <v>32</v>
      </c>
      <c r="B78" s="45" t="s">
        <v>440</v>
      </c>
      <c r="C78" s="45" t="s">
        <v>1315</v>
      </c>
      <c r="D78" s="46" t="s">
        <v>441</v>
      </c>
      <c r="E78" s="46" t="str">
        <f>RIGHT(Таблица68[[#This Row],[Полное  наименование]],19)</f>
        <v>SVA 125 D STR PN 52</v>
      </c>
      <c r="F78" s="46" t="s">
        <v>23</v>
      </c>
      <c r="G78" s="46">
        <v>125</v>
      </c>
      <c r="H78" s="46">
        <v>52</v>
      </c>
      <c r="I78" s="46" t="s">
        <v>132</v>
      </c>
      <c r="J78" s="46" t="s">
        <v>226</v>
      </c>
      <c r="K78" s="47" t="s">
        <v>395</v>
      </c>
      <c r="L78" s="45" t="s">
        <v>460</v>
      </c>
      <c r="M78" s="76">
        <v>700</v>
      </c>
      <c r="N78" s="76">
        <f t="shared" si="0"/>
        <v>840</v>
      </c>
      <c r="O78" s="49" t="s">
        <v>41</v>
      </c>
      <c r="P78" s="56"/>
      <c r="Q78" s="58" t="s">
        <v>4</v>
      </c>
      <c r="R78" s="70">
        <f>IF(Таблица68[[#This Row],[Столбец2]]="A",1,IF(Таблица68[[#This Row],[Столбец2]]="B",2,IF(Таблица68[[#This Row],[Столбец2]]="C",3)))</f>
        <v>2</v>
      </c>
      <c r="S78" s="106" t="s">
        <v>1606</v>
      </c>
    </row>
    <row r="79" spans="1:19" s="57" customFormat="1" ht="28.5">
      <c r="A79" s="44" t="s">
        <v>50</v>
      </c>
      <c r="B79" s="45" t="s">
        <v>440</v>
      </c>
      <c r="C79" s="45" t="s">
        <v>1316</v>
      </c>
      <c r="D79" s="46" t="s">
        <v>441</v>
      </c>
      <c r="E79" s="46" t="str">
        <f>RIGHT(Таблица68[[#This Row],[Полное  наименование]],19)</f>
        <v>SVA 125 D ANG PN 52</v>
      </c>
      <c r="F79" s="46" t="s">
        <v>40</v>
      </c>
      <c r="G79" s="46">
        <v>125</v>
      </c>
      <c r="H79" s="46">
        <v>52</v>
      </c>
      <c r="I79" s="46" t="s">
        <v>132</v>
      </c>
      <c r="J79" s="46" t="s">
        <v>226</v>
      </c>
      <c r="K79" s="47" t="s">
        <v>395</v>
      </c>
      <c r="L79" s="45" t="s">
        <v>461</v>
      </c>
      <c r="M79" s="76">
        <v>700</v>
      </c>
      <c r="N79" s="76">
        <f t="shared" si="0"/>
        <v>840</v>
      </c>
      <c r="O79" s="49" t="s">
        <v>41</v>
      </c>
      <c r="P79" s="56"/>
      <c r="Q79" s="50" t="s">
        <v>2</v>
      </c>
      <c r="R79" s="70">
        <f>IF(Таблица68[[#This Row],[Столбец2]]="A",1,IF(Таблица68[[#This Row],[Столбец2]]="B",2,IF(Таблица68[[#This Row],[Столбец2]]="C",3)))</f>
        <v>1</v>
      </c>
      <c r="S79" s="106" t="s">
        <v>1605</v>
      </c>
    </row>
    <row r="80" spans="1:19" s="57" customFormat="1" ht="28.5">
      <c r="A80" s="44" t="s">
        <v>33</v>
      </c>
      <c r="B80" s="45" t="s">
        <v>440</v>
      </c>
      <c r="C80" s="45" t="s">
        <v>1317</v>
      </c>
      <c r="D80" s="46" t="s">
        <v>441</v>
      </c>
      <c r="E80" s="46" t="str">
        <f>RIGHT(Таблица68[[#This Row],[Полное  наименование]],19)</f>
        <v>SVA 150 D STR PN 52</v>
      </c>
      <c r="F80" s="46" t="s">
        <v>23</v>
      </c>
      <c r="G80" s="46">
        <v>150</v>
      </c>
      <c r="H80" s="46">
        <v>52</v>
      </c>
      <c r="I80" s="46" t="s">
        <v>132</v>
      </c>
      <c r="J80" s="46" t="s">
        <v>226</v>
      </c>
      <c r="K80" s="47" t="s">
        <v>395</v>
      </c>
      <c r="L80" s="45" t="s">
        <v>462</v>
      </c>
      <c r="M80" s="76">
        <v>980</v>
      </c>
      <c r="N80" s="76">
        <f t="shared" si="0"/>
        <v>1176</v>
      </c>
      <c r="O80" s="49" t="s">
        <v>41</v>
      </c>
      <c r="P80" s="56"/>
      <c r="Q80" s="58" t="s">
        <v>4</v>
      </c>
      <c r="R80" s="70">
        <f>IF(Таблица68[[#This Row],[Столбец2]]="A",1,IF(Таблица68[[#This Row],[Столбец2]]="B",2,IF(Таблица68[[#This Row],[Столбец2]]="C",3)))</f>
        <v>2</v>
      </c>
      <c r="S80" s="106" t="s">
        <v>1606</v>
      </c>
    </row>
    <row r="81" spans="1:19" s="57" customFormat="1" ht="15" customHeight="1">
      <c r="A81" s="44" t="s">
        <v>51</v>
      </c>
      <c r="B81" s="45" t="s">
        <v>440</v>
      </c>
      <c r="C81" s="45" t="s">
        <v>1318</v>
      </c>
      <c r="D81" s="46" t="s">
        <v>441</v>
      </c>
      <c r="E81" s="46" t="str">
        <f>RIGHT(Таблица68[[#This Row],[Полное  наименование]],19)</f>
        <v>SVA 150 D ANG PN 52</v>
      </c>
      <c r="F81" s="46" t="s">
        <v>40</v>
      </c>
      <c r="G81" s="46">
        <v>150</v>
      </c>
      <c r="H81" s="46">
        <v>52</v>
      </c>
      <c r="I81" s="46" t="s">
        <v>132</v>
      </c>
      <c r="J81" s="46" t="s">
        <v>226</v>
      </c>
      <c r="K81" s="47" t="s">
        <v>395</v>
      </c>
      <c r="L81" s="45" t="s">
        <v>463</v>
      </c>
      <c r="M81" s="76">
        <v>980</v>
      </c>
      <c r="N81" s="76">
        <f t="shared" si="0"/>
        <v>1176</v>
      </c>
      <c r="O81" s="49" t="s">
        <v>41</v>
      </c>
      <c r="P81" s="56"/>
      <c r="Q81" s="55" t="s">
        <v>6</v>
      </c>
      <c r="R81" s="70">
        <f>IF(Таблица68[[#This Row],[Столбец2]]="A",1,IF(Таблица68[[#This Row],[Столбец2]]="B",2,IF(Таблица68[[#This Row],[Столбец2]]="C",3)))</f>
        <v>3</v>
      </c>
      <c r="S81" s="106" t="s">
        <v>1643</v>
      </c>
    </row>
    <row r="82" spans="1:19" ht="17.25" customHeight="1">
      <c r="A82" s="44" t="s">
        <v>34</v>
      </c>
      <c r="B82" s="45" t="s">
        <v>440</v>
      </c>
      <c r="C82" s="45" t="s">
        <v>1319</v>
      </c>
      <c r="D82" s="46" t="s">
        <v>441</v>
      </c>
      <c r="E82" s="46" t="str">
        <f>RIGHT(Таблица68[[#This Row],[Полное  наименование]],19)</f>
        <v>SVA 100 D STR PN 40</v>
      </c>
      <c r="F82" s="46" t="s">
        <v>23</v>
      </c>
      <c r="G82" s="46">
        <v>100</v>
      </c>
      <c r="H82" s="46">
        <v>40</v>
      </c>
      <c r="I82" s="46" t="s">
        <v>132</v>
      </c>
      <c r="J82" s="46" t="s">
        <v>226</v>
      </c>
      <c r="K82" s="47" t="s">
        <v>395</v>
      </c>
      <c r="L82" s="45" t="s">
        <v>458</v>
      </c>
      <c r="M82" s="76">
        <v>350</v>
      </c>
      <c r="N82" s="76">
        <f>M82*1.2</f>
        <v>420</v>
      </c>
      <c r="O82" s="49" t="s">
        <v>41</v>
      </c>
      <c r="P82" s="45"/>
      <c r="Q82" s="58" t="s">
        <v>4</v>
      </c>
      <c r="R82" s="70">
        <f>IF(Таблица68[[#This Row],[Столбец2]]="A",1,IF(Таблица68[[#This Row],[Столбец2]]="B",2,IF(Таблица68[[#This Row],[Столбец2]]="C",3)))</f>
        <v>2</v>
      </c>
      <c r="S82" s="104" t="s">
        <v>1606</v>
      </c>
    </row>
    <row r="83" spans="1:19" ht="15" customHeight="1">
      <c r="A83" s="44" t="s">
        <v>52</v>
      </c>
      <c r="B83" s="45" t="s">
        <v>440</v>
      </c>
      <c r="C83" s="45" t="s">
        <v>1320</v>
      </c>
      <c r="D83" s="46" t="s">
        <v>441</v>
      </c>
      <c r="E83" s="46" t="str">
        <f>RIGHT(Таблица68[[#This Row],[Полное  наименование]],19)</f>
        <v>SVA 100 D ANG PN 40</v>
      </c>
      <c r="F83" s="46" t="s">
        <v>40</v>
      </c>
      <c r="G83" s="46">
        <v>100</v>
      </c>
      <c r="H83" s="46">
        <v>40</v>
      </c>
      <c r="I83" s="46" t="s">
        <v>132</v>
      </c>
      <c r="J83" s="46" t="s">
        <v>226</v>
      </c>
      <c r="K83" s="47" t="s">
        <v>395</v>
      </c>
      <c r="L83" s="45" t="s">
        <v>459</v>
      </c>
      <c r="M83" s="76">
        <v>350</v>
      </c>
      <c r="N83" s="76">
        <f t="shared" si="0"/>
        <v>420</v>
      </c>
      <c r="O83" s="49" t="s">
        <v>41</v>
      </c>
      <c r="P83" s="45"/>
      <c r="Q83" s="58" t="s">
        <v>4</v>
      </c>
      <c r="R83" s="70">
        <f>IF(Таблица68[[#This Row],[Столбец2]]="A",1,IF(Таблица68[[#This Row],[Столбец2]]="B",2,IF(Таблица68[[#This Row],[Столбец2]]="C",3)))</f>
        <v>2</v>
      </c>
      <c r="S83" s="104" t="s">
        <v>1606</v>
      </c>
    </row>
    <row r="84" spans="1:19" ht="18" customHeight="1">
      <c r="A84" s="44" t="s">
        <v>35</v>
      </c>
      <c r="B84" s="45" t="s">
        <v>440</v>
      </c>
      <c r="C84" s="45" t="s">
        <v>1321</v>
      </c>
      <c r="D84" s="46" t="s">
        <v>441</v>
      </c>
      <c r="E84" s="46" t="str">
        <f>RIGHT(Таблица68[[#This Row],[Полное  наименование]],19)</f>
        <v>SVA 125 D STR PN 40</v>
      </c>
      <c r="F84" s="46" t="s">
        <v>23</v>
      </c>
      <c r="G84" s="46">
        <v>125</v>
      </c>
      <c r="H84" s="46">
        <v>40</v>
      </c>
      <c r="I84" s="46" t="s">
        <v>132</v>
      </c>
      <c r="J84" s="46" t="s">
        <v>226</v>
      </c>
      <c r="K84" s="47" t="s">
        <v>395</v>
      </c>
      <c r="L84" s="45" t="s">
        <v>460</v>
      </c>
      <c r="M84" s="76">
        <v>580</v>
      </c>
      <c r="N84" s="76">
        <f t="shared" si="0"/>
        <v>696</v>
      </c>
      <c r="O84" s="49" t="s">
        <v>41</v>
      </c>
      <c r="P84" s="45"/>
      <c r="Q84" s="58" t="s">
        <v>4</v>
      </c>
      <c r="R84" s="70">
        <f>IF(Таблица68[[#This Row],[Столбец2]]="A",1,IF(Таблица68[[#This Row],[Столбец2]]="B",2,IF(Таблица68[[#This Row],[Столбец2]]="C",3)))</f>
        <v>2</v>
      </c>
      <c r="S84" s="104" t="s">
        <v>1606</v>
      </c>
    </row>
    <row r="85" spans="1:19" ht="15.75" customHeight="1">
      <c r="A85" s="44" t="s">
        <v>53</v>
      </c>
      <c r="B85" s="45" t="s">
        <v>440</v>
      </c>
      <c r="C85" s="45" t="s">
        <v>1322</v>
      </c>
      <c r="D85" s="46" t="s">
        <v>441</v>
      </c>
      <c r="E85" s="46" t="str">
        <f>RIGHT(Таблица68[[#This Row],[Полное  наименование]],19)</f>
        <v>SVA 125 D ANG PN 40</v>
      </c>
      <c r="F85" s="46" t="s">
        <v>40</v>
      </c>
      <c r="G85" s="46">
        <v>125</v>
      </c>
      <c r="H85" s="46">
        <v>40</v>
      </c>
      <c r="I85" s="46" t="s">
        <v>132</v>
      </c>
      <c r="J85" s="46" t="s">
        <v>226</v>
      </c>
      <c r="K85" s="47" t="s">
        <v>395</v>
      </c>
      <c r="L85" s="45" t="s">
        <v>461</v>
      </c>
      <c r="M85" s="76">
        <v>580</v>
      </c>
      <c r="N85" s="76">
        <f t="shared" si="0"/>
        <v>696</v>
      </c>
      <c r="O85" s="49" t="s">
        <v>41</v>
      </c>
      <c r="P85" s="45"/>
      <c r="Q85" s="58" t="s">
        <v>4</v>
      </c>
      <c r="R85" s="70">
        <f>IF(Таблица68[[#This Row],[Столбец2]]="A",1,IF(Таблица68[[#This Row],[Столбец2]]="B",2,IF(Таблица68[[#This Row],[Столбец2]]="C",3)))</f>
        <v>2</v>
      </c>
      <c r="S85" s="104" t="s">
        <v>1606</v>
      </c>
    </row>
    <row r="86" spans="1:19" ht="16.5" customHeight="1">
      <c r="A86" s="44" t="s">
        <v>36</v>
      </c>
      <c r="B86" s="45" t="s">
        <v>440</v>
      </c>
      <c r="C86" s="45" t="s">
        <v>1323</v>
      </c>
      <c r="D86" s="46" t="s">
        <v>441</v>
      </c>
      <c r="E86" s="46" t="str">
        <f>RIGHT(Таблица68[[#This Row],[Полное  наименование]],19)</f>
        <v>SVA 150 D STR PN 40</v>
      </c>
      <c r="F86" s="46" t="s">
        <v>23</v>
      </c>
      <c r="G86" s="46">
        <v>150</v>
      </c>
      <c r="H86" s="46">
        <v>40</v>
      </c>
      <c r="I86" s="46" t="s">
        <v>132</v>
      </c>
      <c r="J86" s="46" t="s">
        <v>226</v>
      </c>
      <c r="K86" s="47" t="s">
        <v>395</v>
      </c>
      <c r="L86" s="45" t="s">
        <v>462</v>
      </c>
      <c r="M86" s="76">
        <v>820</v>
      </c>
      <c r="N86" s="76">
        <f t="shared" si="0"/>
        <v>984</v>
      </c>
      <c r="O86" s="49" t="s">
        <v>41</v>
      </c>
      <c r="P86" s="45"/>
      <c r="Q86" s="58" t="s">
        <v>4</v>
      </c>
      <c r="R86" s="70">
        <f>IF(Таблица68[[#This Row],[Столбец2]]="A",1,IF(Таблица68[[#This Row],[Столбец2]]="B",2,IF(Таблица68[[#This Row],[Столбец2]]="C",3)))</f>
        <v>2</v>
      </c>
      <c r="S86" s="104" t="s">
        <v>1606</v>
      </c>
    </row>
    <row r="87" spans="1:19" ht="15" customHeight="1">
      <c r="A87" s="44" t="s">
        <v>54</v>
      </c>
      <c r="B87" s="45" t="s">
        <v>440</v>
      </c>
      <c r="C87" s="45" t="s">
        <v>1324</v>
      </c>
      <c r="D87" s="46" t="s">
        <v>441</v>
      </c>
      <c r="E87" s="46" t="str">
        <f>RIGHT(Таблица68[[#This Row],[Полное  наименование]],19)</f>
        <v>SVA 150 D ANG PN 40</v>
      </c>
      <c r="F87" s="46" t="s">
        <v>40</v>
      </c>
      <c r="G87" s="46">
        <v>150</v>
      </c>
      <c r="H87" s="46">
        <v>40</v>
      </c>
      <c r="I87" s="46" t="s">
        <v>132</v>
      </c>
      <c r="J87" s="46" t="s">
        <v>226</v>
      </c>
      <c r="K87" s="47" t="s">
        <v>395</v>
      </c>
      <c r="L87" s="45" t="s">
        <v>463</v>
      </c>
      <c r="M87" s="76">
        <v>820</v>
      </c>
      <c r="N87" s="76">
        <f t="shared" si="0"/>
        <v>984</v>
      </c>
      <c r="O87" s="49" t="s">
        <v>41</v>
      </c>
      <c r="P87" s="45"/>
      <c r="Q87" s="55" t="s">
        <v>6</v>
      </c>
      <c r="R87" s="70">
        <f>IF(Таблица68[[#This Row],[Столбец2]]="A",1,IF(Таблица68[[#This Row],[Столбец2]]="B",2,IF(Таблица68[[#This Row],[Столбец2]]="C",3)))</f>
        <v>3</v>
      </c>
      <c r="S87" s="104" t="s">
        <v>1643</v>
      </c>
    </row>
    <row r="88" spans="1:19" ht="15.75" customHeight="1">
      <c r="A88" s="44" t="s">
        <v>37</v>
      </c>
      <c r="B88" s="45" t="s">
        <v>440</v>
      </c>
      <c r="C88" s="45" t="s">
        <v>1325</v>
      </c>
      <c r="D88" s="46" t="s">
        <v>441</v>
      </c>
      <c r="E88" s="46" t="str">
        <f>RIGHT(Таблица68[[#This Row],[Полное  наименование]],19)</f>
        <v>SVA 200 D STR PN 40</v>
      </c>
      <c r="F88" s="46" t="s">
        <v>23</v>
      </c>
      <c r="G88" s="46">
        <v>200</v>
      </c>
      <c r="H88" s="46">
        <v>40</v>
      </c>
      <c r="I88" s="46" t="s">
        <v>132</v>
      </c>
      <c r="J88" s="46" t="s">
        <v>226</v>
      </c>
      <c r="K88" s="47" t="s">
        <v>395</v>
      </c>
      <c r="L88" s="45" t="s">
        <v>464</v>
      </c>
      <c r="M88" s="76">
        <v>1520</v>
      </c>
      <c r="N88" s="76">
        <f t="shared" si="0"/>
        <v>1824</v>
      </c>
      <c r="O88" s="49" t="s">
        <v>41</v>
      </c>
      <c r="P88" s="45"/>
      <c r="Q88" s="55" t="s">
        <v>6</v>
      </c>
      <c r="R88" s="70">
        <f>IF(Таблица68[[#This Row],[Столбец2]]="A",1,IF(Таблица68[[#This Row],[Столбец2]]="B",2,IF(Таблица68[[#This Row],[Столбец2]]="C",3)))</f>
        <v>3</v>
      </c>
      <c r="S88" s="104" t="s">
        <v>1643</v>
      </c>
    </row>
    <row r="89" spans="1:19" ht="18" customHeight="1">
      <c r="A89" s="44" t="s">
        <v>55</v>
      </c>
      <c r="B89" s="45" t="s">
        <v>440</v>
      </c>
      <c r="C89" s="45" t="s">
        <v>1326</v>
      </c>
      <c r="D89" s="46" t="s">
        <v>441</v>
      </c>
      <c r="E89" s="46" t="str">
        <f>RIGHT(Таблица68[[#This Row],[Полное  наименование]],19)</f>
        <v>SVA 200 D ANG PN 40</v>
      </c>
      <c r="F89" s="46" t="s">
        <v>40</v>
      </c>
      <c r="G89" s="46">
        <v>200</v>
      </c>
      <c r="H89" s="46">
        <v>40</v>
      </c>
      <c r="I89" s="46" t="s">
        <v>132</v>
      </c>
      <c r="J89" s="46" t="s">
        <v>226</v>
      </c>
      <c r="K89" s="47" t="s">
        <v>395</v>
      </c>
      <c r="L89" s="45" t="s">
        <v>465</v>
      </c>
      <c r="M89" s="76">
        <v>1520</v>
      </c>
      <c r="N89" s="76">
        <f t="shared" ref="N89:N154" si="6">M89*1.2</f>
        <v>1824</v>
      </c>
      <c r="O89" s="49" t="s">
        <v>41</v>
      </c>
      <c r="P89" s="45"/>
      <c r="Q89" s="58" t="s">
        <v>4</v>
      </c>
      <c r="R89" s="70">
        <f>IF(Таблица68[[#This Row],[Столбец2]]="A",1,IF(Таблица68[[#This Row],[Столбец2]]="B",2,IF(Таблица68[[#This Row],[Столбец2]]="C",3)))</f>
        <v>2</v>
      </c>
      <c r="S89" s="104" t="s">
        <v>1606</v>
      </c>
    </row>
    <row r="90" spans="1:19" ht="19.5" customHeight="1">
      <c r="A90" s="44" t="s">
        <v>56</v>
      </c>
      <c r="B90" s="45" t="s">
        <v>440</v>
      </c>
      <c r="C90" s="45" t="s">
        <v>1327</v>
      </c>
      <c r="D90" s="46" t="s">
        <v>441</v>
      </c>
      <c r="E90" s="46" t="str">
        <f>RIGHT(Таблица68[[#This Row],[Полное  наименование]],19)</f>
        <v>SVA 250 D ANG PN 40</v>
      </c>
      <c r="F90" s="46" t="s">
        <v>40</v>
      </c>
      <c r="G90" s="46">
        <v>250</v>
      </c>
      <c r="H90" s="46">
        <v>40</v>
      </c>
      <c r="I90" s="46" t="s">
        <v>132</v>
      </c>
      <c r="J90" s="46" t="s">
        <v>226</v>
      </c>
      <c r="K90" s="47" t="s">
        <v>395</v>
      </c>
      <c r="L90" s="45" t="s">
        <v>466</v>
      </c>
      <c r="M90" s="76">
        <v>2570</v>
      </c>
      <c r="N90" s="76">
        <f t="shared" si="6"/>
        <v>3084</v>
      </c>
      <c r="O90" s="49" t="s">
        <v>923</v>
      </c>
      <c r="P90" s="45"/>
      <c r="Q90" s="58" t="s">
        <v>4</v>
      </c>
      <c r="R90" s="70">
        <f>IF(Таблица68[[#This Row],[Столбец2]]="A",1,IF(Таблица68[[#This Row],[Столбец2]]="B",2,IF(Таблица68[[#This Row],[Столбец2]]="C",3)))</f>
        <v>2</v>
      </c>
      <c r="S90" s="104" t="s">
        <v>1606</v>
      </c>
    </row>
    <row r="91" spans="1:19" ht="15" customHeight="1">
      <c r="A91" s="44" t="s">
        <v>57</v>
      </c>
      <c r="B91" s="45" t="s">
        <v>440</v>
      </c>
      <c r="C91" s="45" t="s">
        <v>1328</v>
      </c>
      <c r="D91" s="46" t="s">
        <v>441</v>
      </c>
      <c r="E91" s="46" t="str">
        <f>RIGHT(Таблица68[[#This Row],[Полное  наименование]],19)</f>
        <v>SVA 300 D ANG PN 40</v>
      </c>
      <c r="F91" s="46" t="s">
        <v>40</v>
      </c>
      <c r="G91" s="46">
        <v>300</v>
      </c>
      <c r="H91" s="46">
        <v>40</v>
      </c>
      <c r="I91" s="46" t="s">
        <v>132</v>
      </c>
      <c r="J91" s="46" t="s">
        <v>226</v>
      </c>
      <c r="K91" s="47" t="s">
        <v>395</v>
      </c>
      <c r="L91" s="45" t="s">
        <v>467</v>
      </c>
      <c r="M91" s="76">
        <v>4050</v>
      </c>
      <c r="N91" s="76">
        <f t="shared" si="6"/>
        <v>4860</v>
      </c>
      <c r="O91" s="49" t="s">
        <v>923</v>
      </c>
      <c r="P91" s="45"/>
      <c r="Q91" s="55" t="s">
        <v>6</v>
      </c>
      <c r="R91" s="70">
        <f>IF(Таблица68[[#This Row],[Столбец2]]="A",1,IF(Таблица68[[#This Row],[Столбец2]]="B",2,IF(Таблица68[[#This Row],[Столбец2]]="C",3)))</f>
        <v>3</v>
      </c>
      <c r="S91" s="104" t="s">
        <v>1643</v>
      </c>
    </row>
    <row r="92" spans="1:19" ht="15" customHeight="1">
      <c r="A92" s="44" t="s">
        <v>58</v>
      </c>
      <c r="B92" s="45" t="s">
        <v>440</v>
      </c>
      <c r="C92" s="45" t="s">
        <v>1329</v>
      </c>
      <c r="D92" s="46" t="s">
        <v>441</v>
      </c>
      <c r="E92" s="46" t="str">
        <f>RIGHT(Таблица68[[#This Row],[Полное  наименование]],19)</f>
        <v>SVA 350 D ANG PN 40</v>
      </c>
      <c r="F92" s="46" t="s">
        <v>40</v>
      </c>
      <c r="G92" s="46">
        <v>350</v>
      </c>
      <c r="H92" s="46">
        <v>40</v>
      </c>
      <c r="I92" s="46" t="s">
        <v>132</v>
      </c>
      <c r="J92" s="46" t="s">
        <v>226</v>
      </c>
      <c r="K92" s="47" t="s">
        <v>395</v>
      </c>
      <c r="L92" s="45" t="s">
        <v>960</v>
      </c>
      <c r="M92" s="76">
        <v>6500</v>
      </c>
      <c r="N92" s="76">
        <f t="shared" si="6"/>
        <v>7800</v>
      </c>
      <c r="O92" s="49" t="s">
        <v>923</v>
      </c>
      <c r="P92" s="45"/>
      <c r="Q92" s="55" t="s">
        <v>6</v>
      </c>
      <c r="R92" s="70">
        <f>IF(Таблица68[[#This Row],[Столбец2]]="A",1,IF(Таблица68[[#This Row],[Столбец2]]="B",2,IF(Таблица68[[#This Row],[Столбец2]]="C",3)))</f>
        <v>3</v>
      </c>
      <c r="S92" s="104" t="s">
        <v>1643</v>
      </c>
    </row>
    <row r="93" spans="1:19" ht="15" customHeight="1">
      <c r="A93" s="44" t="s">
        <v>963</v>
      </c>
      <c r="B93" s="45" t="s">
        <v>973</v>
      </c>
      <c r="C93" s="45" t="s">
        <v>971</v>
      </c>
      <c r="D93" s="46" t="s">
        <v>965</v>
      </c>
      <c r="E93" s="46" t="s">
        <v>966</v>
      </c>
      <c r="F93" s="46" t="s">
        <v>40</v>
      </c>
      <c r="G93" s="46">
        <v>15</v>
      </c>
      <c r="H93" s="46">
        <v>40</v>
      </c>
      <c r="I93" s="46" t="s">
        <v>968</v>
      </c>
      <c r="J93" s="46" t="s">
        <v>368</v>
      </c>
      <c r="K93" s="47" t="s">
        <v>969</v>
      </c>
      <c r="L93" s="75" t="s">
        <v>966</v>
      </c>
      <c r="M93" s="76">
        <v>290</v>
      </c>
      <c r="N93" s="76">
        <f>M93*1.2</f>
        <v>348</v>
      </c>
      <c r="O93" s="49" t="s">
        <v>41</v>
      </c>
      <c r="P93" s="45"/>
      <c r="Q93" s="58" t="s">
        <v>4</v>
      </c>
      <c r="R93" s="70">
        <f>IF(Таблица68[[#This Row],[Столбец2]]="A",1,IF(Таблица68[[#This Row],[Столбец2]]="B",2,IF(Таблица68[[#This Row],[Столбец2]]="C",3)))</f>
        <v>2</v>
      </c>
      <c r="S93" s="104" t="s">
        <v>1606</v>
      </c>
    </row>
    <row r="94" spans="1:19" ht="15" customHeight="1">
      <c r="A94" s="44" t="s">
        <v>964</v>
      </c>
      <c r="B94" s="45" t="s">
        <v>973</v>
      </c>
      <c r="C94" s="45" t="s">
        <v>972</v>
      </c>
      <c r="D94" s="46" t="s">
        <v>965</v>
      </c>
      <c r="E94" s="46" t="s">
        <v>967</v>
      </c>
      <c r="F94" s="46" t="s">
        <v>40</v>
      </c>
      <c r="G94" s="46">
        <v>20</v>
      </c>
      <c r="H94" s="46">
        <v>40</v>
      </c>
      <c r="I94" s="46" t="s">
        <v>968</v>
      </c>
      <c r="J94" s="46" t="s">
        <v>368</v>
      </c>
      <c r="K94" s="47" t="s">
        <v>970</v>
      </c>
      <c r="L94" s="75" t="s">
        <v>967</v>
      </c>
      <c r="M94" s="76">
        <v>315</v>
      </c>
      <c r="N94" s="76">
        <f>M94*1.2</f>
        <v>378</v>
      </c>
      <c r="O94" s="49" t="s">
        <v>41</v>
      </c>
      <c r="P94" s="45"/>
      <c r="Q94" s="55" t="s">
        <v>6</v>
      </c>
      <c r="R94" s="70">
        <f>IF(Таблица68[[#This Row],[Столбец2]]="A",1,IF(Таблица68[[#This Row],[Столбец2]]="B",2,IF(Таблица68[[#This Row],[Столбец2]]="C",3)))</f>
        <v>3</v>
      </c>
      <c r="S94" s="104" t="s">
        <v>1643</v>
      </c>
    </row>
    <row r="95" spans="1:19" ht="16.5">
      <c r="A95" s="44" t="s">
        <v>62</v>
      </c>
      <c r="B95" s="45" t="s">
        <v>468</v>
      </c>
      <c r="C95" s="45" t="s">
        <v>469</v>
      </c>
      <c r="D95" s="46" t="s">
        <v>470</v>
      </c>
      <c r="E95" s="46" t="str">
        <f>RIGHT(Таблица68[[#This Row],[Полное  наименование]],12)</f>
        <v>REG 15 D STR</v>
      </c>
      <c r="F95" s="46" t="s">
        <v>23</v>
      </c>
      <c r="G95" s="46">
        <v>15</v>
      </c>
      <c r="H95" s="46">
        <v>52</v>
      </c>
      <c r="I95" s="46" t="s">
        <v>132</v>
      </c>
      <c r="J95" s="46" t="s">
        <v>226</v>
      </c>
      <c r="K95" s="47" t="s">
        <v>395</v>
      </c>
      <c r="L95" s="45" t="s">
        <v>471</v>
      </c>
      <c r="M95" s="76">
        <v>56</v>
      </c>
      <c r="N95" s="76">
        <f t="shared" si="6"/>
        <v>67.2</v>
      </c>
      <c r="O95" s="49" t="s">
        <v>41</v>
      </c>
      <c r="P95" s="45"/>
      <c r="Q95" s="58" t="s">
        <v>4</v>
      </c>
      <c r="R95" s="70">
        <f>IF(Таблица68[[#This Row],[Столбец2]]="A",1,IF(Таблица68[[#This Row],[Столбец2]]="B",2,IF(Таблица68[[#This Row],[Столбец2]]="C",3)))</f>
        <v>2</v>
      </c>
      <c r="S95" s="104" t="s">
        <v>1606</v>
      </c>
    </row>
    <row r="96" spans="1:19" ht="25.5">
      <c r="A96" s="44" t="s">
        <v>71</v>
      </c>
      <c r="B96" s="45" t="s">
        <v>468</v>
      </c>
      <c r="C96" s="45" t="s">
        <v>472</v>
      </c>
      <c r="D96" s="46" t="s">
        <v>470</v>
      </c>
      <c r="E96" s="46" t="str">
        <f>RIGHT(Таблица68[[#This Row],[Полное  наименование]],12)</f>
        <v>REG 15 D ANG</v>
      </c>
      <c r="F96" s="46" t="s">
        <v>40</v>
      </c>
      <c r="G96" s="46">
        <v>15</v>
      </c>
      <c r="H96" s="46">
        <v>52</v>
      </c>
      <c r="I96" s="46" t="s">
        <v>132</v>
      </c>
      <c r="J96" s="46" t="s">
        <v>226</v>
      </c>
      <c r="K96" s="47" t="s">
        <v>395</v>
      </c>
      <c r="L96" s="45" t="s">
        <v>473</v>
      </c>
      <c r="M96" s="76">
        <v>56</v>
      </c>
      <c r="N96" s="76">
        <f t="shared" si="6"/>
        <v>67.2</v>
      </c>
      <c r="O96" s="49" t="s">
        <v>41</v>
      </c>
      <c r="P96" s="45"/>
      <c r="Q96" s="50" t="s">
        <v>2</v>
      </c>
      <c r="R96" s="70">
        <f>IF(Таблица68[[#This Row],[Столбец2]]="A",1,IF(Таблица68[[#This Row],[Столбец2]]="B",2,IF(Таблица68[[#This Row],[Столбец2]]="C",3)))</f>
        <v>1</v>
      </c>
      <c r="S96" s="104" t="s">
        <v>1605</v>
      </c>
    </row>
    <row r="97" spans="1:19" ht="16.5">
      <c r="A97" s="44" t="s">
        <v>63</v>
      </c>
      <c r="B97" s="45" t="s">
        <v>468</v>
      </c>
      <c r="C97" s="45" t="s">
        <v>474</v>
      </c>
      <c r="D97" s="46" t="s">
        <v>470</v>
      </c>
      <c r="E97" s="46" t="str">
        <f>RIGHT(Таблица68[[#This Row],[Полное  наименование]],12)</f>
        <v>REG 20 D STR</v>
      </c>
      <c r="F97" s="46" t="s">
        <v>23</v>
      </c>
      <c r="G97" s="46">
        <v>20</v>
      </c>
      <c r="H97" s="46">
        <v>52</v>
      </c>
      <c r="I97" s="46" t="s">
        <v>132</v>
      </c>
      <c r="J97" s="46" t="s">
        <v>226</v>
      </c>
      <c r="K97" s="47" t="s">
        <v>395</v>
      </c>
      <c r="L97" s="45" t="s">
        <v>475</v>
      </c>
      <c r="M97" s="76">
        <v>64</v>
      </c>
      <c r="N97" s="76">
        <f t="shared" si="6"/>
        <v>76.8</v>
      </c>
      <c r="O97" s="49" t="s">
        <v>41</v>
      </c>
      <c r="P97" s="45"/>
      <c r="Q97" s="58" t="s">
        <v>4</v>
      </c>
      <c r="R97" s="70">
        <f>IF(Таблица68[[#This Row],[Столбец2]]="A",1,IF(Таблица68[[#This Row],[Столбец2]]="B",2,IF(Таблица68[[#This Row],[Столбец2]]="C",3)))</f>
        <v>2</v>
      </c>
      <c r="S97" s="104" t="s">
        <v>1606</v>
      </c>
    </row>
    <row r="98" spans="1:19" ht="16.5">
      <c r="A98" s="44" t="s">
        <v>72</v>
      </c>
      <c r="B98" s="45" t="s">
        <v>468</v>
      </c>
      <c r="C98" s="45" t="s">
        <v>476</v>
      </c>
      <c r="D98" s="46" t="s">
        <v>470</v>
      </c>
      <c r="E98" s="46" t="str">
        <f>RIGHT(Таблица68[[#This Row],[Полное  наименование]],12)</f>
        <v>REG 20 D ANG</v>
      </c>
      <c r="F98" s="46" t="s">
        <v>40</v>
      </c>
      <c r="G98" s="46">
        <v>20</v>
      </c>
      <c r="H98" s="46">
        <v>52</v>
      </c>
      <c r="I98" s="46" t="s">
        <v>132</v>
      </c>
      <c r="J98" s="46" t="s">
        <v>226</v>
      </c>
      <c r="K98" s="47" t="s">
        <v>395</v>
      </c>
      <c r="L98" s="45" t="s">
        <v>477</v>
      </c>
      <c r="M98" s="76">
        <v>64</v>
      </c>
      <c r="N98" s="76">
        <f t="shared" si="6"/>
        <v>76.8</v>
      </c>
      <c r="O98" s="49" t="s">
        <v>41</v>
      </c>
      <c r="P98" s="45"/>
      <c r="Q98" s="58" t="s">
        <v>4</v>
      </c>
      <c r="R98" s="70">
        <f>IF(Таблица68[[#This Row],[Столбец2]]="A",1,IF(Таблица68[[#This Row],[Столбец2]]="B",2,IF(Таблица68[[#This Row],[Столбец2]]="C",3)))</f>
        <v>2</v>
      </c>
      <c r="S98" s="104" t="s">
        <v>1606</v>
      </c>
    </row>
    <row r="99" spans="1:19" ht="16.5">
      <c r="A99" s="44" t="s">
        <v>64</v>
      </c>
      <c r="B99" s="45" t="s">
        <v>468</v>
      </c>
      <c r="C99" s="45" t="s">
        <v>478</v>
      </c>
      <c r="D99" s="46" t="s">
        <v>470</v>
      </c>
      <c r="E99" s="46" t="str">
        <f>RIGHT(Таблица68[[#This Row],[Полное  наименование]],12)</f>
        <v>REG 25 D STR</v>
      </c>
      <c r="F99" s="46" t="s">
        <v>23</v>
      </c>
      <c r="G99" s="46">
        <v>25</v>
      </c>
      <c r="H99" s="46">
        <v>52</v>
      </c>
      <c r="I99" s="46" t="s">
        <v>132</v>
      </c>
      <c r="J99" s="46" t="s">
        <v>226</v>
      </c>
      <c r="K99" s="47" t="s">
        <v>395</v>
      </c>
      <c r="L99" s="45" t="s">
        <v>479</v>
      </c>
      <c r="M99" s="76">
        <v>72</v>
      </c>
      <c r="N99" s="76">
        <f t="shared" si="6"/>
        <v>86.399999999999991</v>
      </c>
      <c r="O99" s="49" t="s">
        <v>41</v>
      </c>
      <c r="P99" s="45"/>
      <c r="Q99" s="58" t="s">
        <v>4</v>
      </c>
      <c r="R99" s="70">
        <f>IF(Таблица68[[#This Row],[Столбец2]]="A",1,IF(Таблица68[[#This Row],[Столбец2]]="B",2,IF(Таблица68[[#This Row],[Столбец2]]="C",3)))</f>
        <v>2</v>
      </c>
      <c r="S99" s="104" t="s">
        <v>1606</v>
      </c>
    </row>
    <row r="100" spans="1:19" ht="16.5">
      <c r="A100" s="44" t="s">
        <v>73</v>
      </c>
      <c r="B100" s="45" t="s">
        <v>468</v>
      </c>
      <c r="C100" s="45" t="s">
        <v>480</v>
      </c>
      <c r="D100" s="46" t="s">
        <v>470</v>
      </c>
      <c r="E100" s="46" t="str">
        <f>RIGHT(Таблица68[[#This Row],[Полное  наименование]],12)</f>
        <v>REG 25 D ANG</v>
      </c>
      <c r="F100" s="46" t="s">
        <v>40</v>
      </c>
      <c r="G100" s="46">
        <v>25</v>
      </c>
      <c r="H100" s="46">
        <v>52</v>
      </c>
      <c r="I100" s="46" t="s">
        <v>132</v>
      </c>
      <c r="J100" s="46" t="s">
        <v>226</v>
      </c>
      <c r="K100" s="47" t="s">
        <v>395</v>
      </c>
      <c r="L100" s="45" t="s">
        <v>481</v>
      </c>
      <c r="M100" s="76">
        <v>72</v>
      </c>
      <c r="N100" s="76">
        <f t="shared" si="6"/>
        <v>86.399999999999991</v>
      </c>
      <c r="O100" s="49" t="s">
        <v>41</v>
      </c>
      <c r="P100" s="45"/>
      <c r="Q100" s="58" t="s">
        <v>4</v>
      </c>
      <c r="R100" s="70">
        <f>IF(Таблица68[[#This Row],[Столбец2]]="A",1,IF(Таблица68[[#This Row],[Столбец2]]="B",2,IF(Таблица68[[#This Row],[Столбец2]]="C",3)))</f>
        <v>2</v>
      </c>
      <c r="S100" s="104" t="s">
        <v>1606</v>
      </c>
    </row>
    <row r="101" spans="1:19" ht="36.200000000000003" customHeight="1">
      <c r="A101" s="44" t="s">
        <v>65</v>
      </c>
      <c r="B101" s="45" t="s">
        <v>468</v>
      </c>
      <c r="C101" s="45" t="s">
        <v>482</v>
      </c>
      <c r="D101" s="46" t="s">
        <v>470</v>
      </c>
      <c r="E101" s="46" t="str">
        <f>RIGHT(Таблица68[[#This Row],[Полное  наименование]],12)</f>
        <v>REG 32 D STR</v>
      </c>
      <c r="F101" s="46" t="s">
        <v>23</v>
      </c>
      <c r="G101" s="46">
        <v>32</v>
      </c>
      <c r="H101" s="46">
        <v>52</v>
      </c>
      <c r="I101" s="46" t="s">
        <v>132</v>
      </c>
      <c r="J101" s="46" t="s">
        <v>226</v>
      </c>
      <c r="K101" s="47" t="s">
        <v>395</v>
      </c>
      <c r="L101" s="45" t="s">
        <v>483</v>
      </c>
      <c r="M101" s="76">
        <v>95</v>
      </c>
      <c r="N101" s="76">
        <f t="shared" si="6"/>
        <v>114</v>
      </c>
      <c r="O101" s="49" t="s">
        <v>41</v>
      </c>
      <c r="P101" s="45"/>
      <c r="Q101" s="58" t="s">
        <v>4</v>
      </c>
      <c r="R101" s="70">
        <f>IF(Таблица68[[#This Row],[Столбец2]]="A",1,IF(Таблица68[[#This Row],[Столбец2]]="B",2,IF(Таблица68[[#This Row],[Столбец2]]="C",3)))</f>
        <v>2</v>
      </c>
      <c r="S101" s="104" t="s">
        <v>1606</v>
      </c>
    </row>
    <row r="102" spans="1:19" ht="30.95" customHeight="1">
      <c r="A102" s="44" t="s">
        <v>74</v>
      </c>
      <c r="B102" s="45" t="s">
        <v>468</v>
      </c>
      <c r="C102" s="45" t="s">
        <v>484</v>
      </c>
      <c r="D102" s="46" t="s">
        <v>470</v>
      </c>
      <c r="E102" s="46" t="str">
        <f>RIGHT(Таблица68[[#This Row],[Полное  наименование]],12)</f>
        <v>REG 32 D ANG</v>
      </c>
      <c r="F102" s="46" t="s">
        <v>40</v>
      </c>
      <c r="G102" s="46">
        <v>32</v>
      </c>
      <c r="H102" s="46">
        <v>52</v>
      </c>
      <c r="I102" s="46" t="s">
        <v>132</v>
      </c>
      <c r="J102" s="46" t="s">
        <v>226</v>
      </c>
      <c r="K102" s="47" t="s">
        <v>395</v>
      </c>
      <c r="L102" s="45" t="s">
        <v>485</v>
      </c>
      <c r="M102" s="76">
        <v>95</v>
      </c>
      <c r="N102" s="76">
        <f t="shared" si="6"/>
        <v>114</v>
      </c>
      <c r="O102" s="49" t="s">
        <v>41</v>
      </c>
      <c r="P102" s="45"/>
      <c r="Q102" s="55" t="s">
        <v>6</v>
      </c>
      <c r="R102" s="70">
        <f>IF(Таблица68[[#This Row],[Столбец2]]="A",1,IF(Таблица68[[#This Row],[Столбец2]]="B",2,IF(Таблица68[[#This Row],[Столбец2]]="C",3)))</f>
        <v>3</v>
      </c>
      <c r="S102" s="104" t="s">
        <v>1643</v>
      </c>
    </row>
    <row r="103" spans="1:19" ht="25.5">
      <c r="A103" s="44" t="s">
        <v>66</v>
      </c>
      <c r="B103" s="45" t="s">
        <v>468</v>
      </c>
      <c r="C103" s="45" t="s">
        <v>486</v>
      </c>
      <c r="D103" s="46" t="s">
        <v>470</v>
      </c>
      <c r="E103" s="46" t="str">
        <f>RIGHT(Таблица68[[#This Row],[Полное  наименование]],12)</f>
        <v>REG 40 D STR</v>
      </c>
      <c r="F103" s="46" t="s">
        <v>23</v>
      </c>
      <c r="G103" s="46">
        <v>40</v>
      </c>
      <c r="H103" s="46">
        <v>52</v>
      </c>
      <c r="I103" s="46" t="s">
        <v>132</v>
      </c>
      <c r="J103" s="46" t="s">
        <v>226</v>
      </c>
      <c r="K103" s="47" t="s">
        <v>395</v>
      </c>
      <c r="L103" s="45" t="s">
        <v>487</v>
      </c>
      <c r="M103" s="76">
        <v>125</v>
      </c>
      <c r="N103" s="76">
        <f t="shared" si="6"/>
        <v>150</v>
      </c>
      <c r="O103" s="49" t="s">
        <v>41</v>
      </c>
      <c r="P103" s="45"/>
      <c r="Q103" s="55" t="s">
        <v>6</v>
      </c>
      <c r="R103" s="70">
        <f>IF(Таблица68[[#This Row],[Столбец2]]="A",1,IF(Таблица68[[#This Row],[Столбец2]]="B",2,IF(Таблица68[[#This Row],[Столбец2]]="C",3)))</f>
        <v>3</v>
      </c>
      <c r="S103" s="104" t="s">
        <v>1643</v>
      </c>
    </row>
    <row r="104" spans="1:19" ht="16.5">
      <c r="A104" s="44" t="s">
        <v>75</v>
      </c>
      <c r="B104" s="45" t="s">
        <v>468</v>
      </c>
      <c r="C104" s="45" t="s">
        <v>488</v>
      </c>
      <c r="D104" s="46" t="s">
        <v>470</v>
      </c>
      <c r="E104" s="46" t="str">
        <f>RIGHT(Таблица68[[#This Row],[Полное  наименование]],12)</f>
        <v>REG 40 D ANG</v>
      </c>
      <c r="F104" s="46" t="s">
        <v>40</v>
      </c>
      <c r="G104" s="46">
        <v>40</v>
      </c>
      <c r="H104" s="46">
        <v>52</v>
      </c>
      <c r="I104" s="46" t="s">
        <v>132</v>
      </c>
      <c r="J104" s="46" t="s">
        <v>226</v>
      </c>
      <c r="K104" s="47" t="s">
        <v>395</v>
      </c>
      <c r="L104" s="45" t="s">
        <v>489</v>
      </c>
      <c r="M104" s="76">
        <v>125</v>
      </c>
      <c r="N104" s="76">
        <f t="shared" si="6"/>
        <v>150</v>
      </c>
      <c r="O104" s="49" t="s">
        <v>41</v>
      </c>
      <c r="P104" s="45"/>
      <c r="Q104" s="58" t="s">
        <v>4</v>
      </c>
      <c r="R104" s="70">
        <f>IF(Таблица68[[#This Row],[Столбец2]]="A",1,IF(Таблица68[[#This Row],[Столбец2]]="B",2,IF(Таблица68[[#This Row],[Столбец2]]="C",3)))</f>
        <v>2</v>
      </c>
      <c r="S104" s="104" t="s">
        <v>1606</v>
      </c>
    </row>
    <row r="105" spans="1:19" ht="34.15" customHeight="1">
      <c r="A105" s="44" t="s">
        <v>67</v>
      </c>
      <c r="B105" s="45" t="s">
        <v>468</v>
      </c>
      <c r="C105" s="45" t="s">
        <v>490</v>
      </c>
      <c r="D105" s="46" t="s">
        <v>470</v>
      </c>
      <c r="E105" s="46" t="str">
        <f>RIGHT(Таблица68[[#This Row],[Полное  наименование]],12)</f>
        <v>REG 50 D STR</v>
      </c>
      <c r="F105" s="46" t="s">
        <v>23</v>
      </c>
      <c r="G105" s="46">
        <v>50</v>
      </c>
      <c r="H105" s="46">
        <v>52</v>
      </c>
      <c r="I105" s="46" t="s">
        <v>132</v>
      </c>
      <c r="J105" s="46" t="s">
        <v>226</v>
      </c>
      <c r="K105" s="47" t="s">
        <v>395</v>
      </c>
      <c r="L105" s="45" t="s">
        <v>491</v>
      </c>
      <c r="M105" s="76">
        <v>152</v>
      </c>
      <c r="N105" s="76">
        <f t="shared" si="6"/>
        <v>182.4</v>
      </c>
      <c r="O105" s="49" t="s">
        <v>41</v>
      </c>
      <c r="P105" s="45"/>
      <c r="Q105" s="55" t="s">
        <v>6</v>
      </c>
      <c r="R105" s="70">
        <f>IF(Таблица68[[#This Row],[Столбец2]]="A",1,IF(Таблица68[[#This Row],[Столбец2]]="B",2,IF(Таблица68[[#This Row],[Столбец2]]="C",3)))</f>
        <v>3</v>
      </c>
      <c r="S105" s="104" t="s">
        <v>1643</v>
      </c>
    </row>
    <row r="106" spans="1:19" ht="25.5">
      <c r="A106" s="44" t="s">
        <v>76</v>
      </c>
      <c r="B106" s="45" t="s">
        <v>468</v>
      </c>
      <c r="C106" s="45" t="s">
        <v>492</v>
      </c>
      <c r="D106" s="46" t="s">
        <v>470</v>
      </c>
      <c r="E106" s="46" t="str">
        <f>RIGHT(Таблица68[[#This Row],[Полное  наименование]],12)</f>
        <v>REG 50 D ANG</v>
      </c>
      <c r="F106" s="46" t="s">
        <v>40</v>
      </c>
      <c r="G106" s="46">
        <v>50</v>
      </c>
      <c r="H106" s="46">
        <v>52</v>
      </c>
      <c r="I106" s="46" t="s">
        <v>132</v>
      </c>
      <c r="J106" s="46" t="s">
        <v>226</v>
      </c>
      <c r="K106" s="47" t="s">
        <v>395</v>
      </c>
      <c r="L106" s="45" t="s">
        <v>493</v>
      </c>
      <c r="M106" s="76">
        <v>152</v>
      </c>
      <c r="N106" s="76">
        <f t="shared" si="6"/>
        <v>182.4</v>
      </c>
      <c r="O106" s="49" t="s">
        <v>41</v>
      </c>
      <c r="P106" s="45"/>
      <c r="Q106" s="55" t="s">
        <v>6</v>
      </c>
      <c r="R106" s="70">
        <f>IF(Таблица68[[#This Row],[Столбец2]]="A",1,IF(Таблица68[[#This Row],[Столбец2]]="B",2,IF(Таблица68[[#This Row],[Столбец2]]="C",3)))</f>
        <v>3</v>
      </c>
      <c r="S106" s="104" t="s">
        <v>1643</v>
      </c>
    </row>
    <row r="107" spans="1:19" ht="40.5" customHeight="1">
      <c r="A107" s="44" t="s">
        <v>68</v>
      </c>
      <c r="B107" s="45" t="s">
        <v>468</v>
      </c>
      <c r="C107" s="45" t="s">
        <v>494</v>
      </c>
      <c r="D107" s="46" t="s">
        <v>470</v>
      </c>
      <c r="E107" s="46" t="str">
        <f>RIGHT(Таблица68[[#This Row],[Полное  наименование]],12)</f>
        <v>REG 65 D STR</v>
      </c>
      <c r="F107" s="46" t="s">
        <v>23</v>
      </c>
      <c r="G107" s="46">
        <v>65</v>
      </c>
      <c r="H107" s="46">
        <v>52</v>
      </c>
      <c r="I107" s="46" t="s">
        <v>132</v>
      </c>
      <c r="J107" s="46" t="s">
        <v>226</v>
      </c>
      <c r="K107" s="47" t="s">
        <v>395</v>
      </c>
      <c r="L107" s="45" t="s">
        <v>495</v>
      </c>
      <c r="M107" s="76">
        <v>215</v>
      </c>
      <c r="N107" s="76">
        <f t="shared" si="6"/>
        <v>258</v>
      </c>
      <c r="O107" s="49" t="s">
        <v>41</v>
      </c>
      <c r="P107" s="45"/>
      <c r="Q107" s="55" t="s">
        <v>6</v>
      </c>
      <c r="R107" s="70">
        <f>IF(Таблица68[[#This Row],[Столбец2]]="A",1,IF(Таблица68[[#This Row],[Столбец2]]="B",2,IF(Таблица68[[#This Row],[Столбец2]]="C",3)))</f>
        <v>3</v>
      </c>
      <c r="S107" s="104" t="s">
        <v>1643</v>
      </c>
    </row>
    <row r="108" spans="1:19" ht="36.200000000000003" customHeight="1">
      <c r="A108" s="44" t="s">
        <v>77</v>
      </c>
      <c r="B108" s="45" t="s">
        <v>468</v>
      </c>
      <c r="C108" s="45" t="s">
        <v>496</v>
      </c>
      <c r="D108" s="46" t="s">
        <v>470</v>
      </c>
      <c r="E108" s="46" t="str">
        <f>RIGHT(Таблица68[[#This Row],[Полное  наименование]],12)</f>
        <v>REG 65 D ANG</v>
      </c>
      <c r="F108" s="46" t="s">
        <v>40</v>
      </c>
      <c r="G108" s="46">
        <v>65</v>
      </c>
      <c r="H108" s="46">
        <v>52</v>
      </c>
      <c r="I108" s="46" t="s">
        <v>132</v>
      </c>
      <c r="J108" s="46" t="s">
        <v>226</v>
      </c>
      <c r="K108" s="47" t="s">
        <v>395</v>
      </c>
      <c r="L108" s="45" t="s">
        <v>497</v>
      </c>
      <c r="M108" s="76">
        <v>215</v>
      </c>
      <c r="N108" s="76">
        <f t="shared" si="6"/>
        <v>258</v>
      </c>
      <c r="O108" s="49" t="s">
        <v>41</v>
      </c>
      <c r="P108" s="45"/>
      <c r="Q108" s="55" t="s">
        <v>6</v>
      </c>
      <c r="R108" s="70">
        <f>IF(Таблица68[[#This Row],[Столбец2]]="A",1,IF(Таблица68[[#This Row],[Столбец2]]="B",2,IF(Таблица68[[#This Row],[Столбец2]]="C",3)))</f>
        <v>3</v>
      </c>
      <c r="S108" s="104" t="s">
        <v>1643</v>
      </c>
    </row>
    <row r="109" spans="1:19" ht="25.5">
      <c r="A109" s="44" t="s">
        <v>69</v>
      </c>
      <c r="B109" s="45" t="s">
        <v>468</v>
      </c>
      <c r="C109" s="45" t="s">
        <v>498</v>
      </c>
      <c r="D109" s="46" t="s">
        <v>470</v>
      </c>
      <c r="E109" s="46" t="str">
        <f>RIGHT(Таблица68[[#This Row],[Полное  наименование]],12)</f>
        <v>REG 80 D STR</v>
      </c>
      <c r="F109" s="46" t="s">
        <v>23</v>
      </c>
      <c r="G109" s="46">
        <v>80</v>
      </c>
      <c r="H109" s="46">
        <v>52</v>
      </c>
      <c r="I109" s="46" t="s">
        <v>132</v>
      </c>
      <c r="J109" s="46" t="s">
        <v>226</v>
      </c>
      <c r="K109" s="47" t="s">
        <v>395</v>
      </c>
      <c r="L109" s="45" t="s">
        <v>499</v>
      </c>
      <c r="M109" s="76">
        <v>250</v>
      </c>
      <c r="N109" s="76">
        <f t="shared" si="6"/>
        <v>300</v>
      </c>
      <c r="O109" s="49" t="s">
        <v>41</v>
      </c>
      <c r="P109" s="45"/>
      <c r="Q109" s="55" t="s">
        <v>6</v>
      </c>
      <c r="R109" s="70">
        <f>IF(Таблица68[[#This Row],[Столбец2]]="A",1,IF(Таблица68[[#This Row],[Столбец2]]="B",2,IF(Таблица68[[#This Row],[Столбец2]]="C",3)))</f>
        <v>3</v>
      </c>
      <c r="S109" s="104" t="s">
        <v>1643</v>
      </c>
    </row>
    <row r="110" spans="1:19" ht="25.5">
      <c r="A110" s="44" t="s">
        <v>78</v>
      </c>
      <c r="B110" s="45" t="s">
        <v>468</v>
      </c>
      <c r="C110" s="45" t="s">
        <v>500</v>
      </c>
      <c r="D110" s="46" t="s">
        <v>470</v>
      </c>
      <c r="E110" s="46" t="str">
        <f>RIGHT(Таблица68[[#This Row],[Полное  наименование]],12)</f>
        <v>REG 80 D ANG</v>
      </c>
      <c r="F110" s="46" t="s">
        <v>40</v>
      </c>
      <c r="G110" s="46">
        <v>80</v>
      </c>
      <c r="H110" s="46">
        <v>52</v>
      </c>
      <c r="I110" s="46" t="s">
        <v>132</v>
      </c>
      <c r="J110" s="46" t="s">
        <v>226</v>
      </c>
      <c r="K110" s="47" t="s">
        <v>395</v>
      </c>
      <c r="L110" s="45" t="s">
        <v>501</v>
      </c>
      <c r="M110" s="76">
        <v>250</v>
      </c>
      <c r="N110" s="76">
        <f t="shared" si="6"/>
        <v>300</v>
      </c>
      <c r="O110" s="49" t="s">
        <v>41</v>
      </c>
      <c r="P110" s="45"/>
      <c r="Q110" s="55" t="s">
        <v>6</v>
      </c>
      <c r="R110" s="70">
        <f>IF(Таблица68[[#This Row],[Столбец2]]="A",1,IF(Таблица68[[#This Row],[Столбец2]]="B",2,IF(Таблица68[[#This Row],[Столбец2]]="C",3)))</f>
        <v>3</v>
      </c>
      <c r="S110" s="104" t="s">
        <v>1643</v>
      </c>
    </row>
    <row r="111" spans="1:19" ht="16.5">
      <c r="A111" s="44" t="s">
        <v>83</v>
      </c>
      <c r="B111" s="45" t="s">
        <v>502</v>
      </c>
      <c r="C111" s="45" t="s">
        <v>1339</v>
      </c>
      <c r="D111" s="46" t="s">
        <v>503</v>
      </c>
      <c r="E111" s="46" t="str">
        <f>RIGHT(Таблица68[[#This Row],[Полное  наименование]],18)</f>
        <v>CHV 15 D STR PN 52</v>
      </c>
      <c r="F111" s="46" t="s">
        <v>23</v>
      </c>
      <c r="G111" s="46">
        <v>15</v>
      </c>
      <c r="H111" s="46">
        <v>52</v>
      </c>
      <c r="I111" s="46" t="s">
        <v>132</v>
      </c>
      <c r="J111" s="46" t="s">
        <v>226</v>
      </c>
      <c r="K111" s="47" t="s">
        <v>395</v>
      </c>
      <c r="L111" s="45" t="s">
        <v>504</v>
      </c>
      <c r="M111" s="76">
        <v>60</v>
      </c>
      <c r="N111" s="76">
        <f t="shared" si="6"/>
        <v>72</v>
      </c>
      <c r="O111" s="49" t="s">
        <v>41</v>
      </c>
      <c r="P111" s="45"/>
      <c r="Q111" s="58" t="s">
        <v>4</v>
      </c>
      <c r="R111" s="70">
        <f>IF(Таблица68[[#This Row],[Столбец2]]="A",1,IF(Таблица68[[#This Row],[Столбец2]]="B",2,IF(Таблица68[[#This Row],[Столбец2]]="C",3)))</f>
        <v>2</v>
      </c>
      <c r="S111" s="104" t="s">
        <v>1606</v>
      </c>
    </row>
    <row r="112" spans="1:19" ht="25.5">
      <c r="A112" s="44" t="s">
        <v>98</v>
      </c>
      <c r="B112" s="45" t="s">
        <v>502</v>
      </c>
      <c r="C112" s="45" t="s">
        <v>1340</v>
      </c>
      <c r="D112" s="46" t="s">
        <v>503</v>
      </c>
      <c r="E112" s="46" t="str">
        <f>RIGHT(Таблица68[[#This Row],[Полное  наименование]],18)</f>
        <v>CHV 15 D ANG PN 52</v>
      </c>
      <c r="F112" s="46" t="s">
        <v>40</v>
      </c>
      <c r="G112" s="46">
        <v>15</v>
      </c>
      <c r="H112" s="46">
        <v>52</v>
      </c>
      <c r="I112" s="46" t="s">
        <v>132</v>
      </c>
      <c r="J112" s="46" t="s">
        <v>226</v>
      </c>
      <c r="K112" s="47" t="s">
        <v>395</v>
      </c>
      <c r="L112" s="45" t="s">
        <v>505</v>
      </c>
      <c r="M112" s="76">
        <v>60</v>
      </c>
      <c r="N112" s="76">
        <f t="shared" si="6"/>
        <v>72</v>
      </c>
      <c r="O112" s="49" t="s">
        <v>41</v>
      </c>
      <c r="P112" s="45"/>
      <c r="Q112" s="55" t="s">
        <v>6</v>
      </c>
      <c r="R112" s="70">
        <f>IF(Таблица68[[#This Row],[Столбец2]]="A",1,IF(Таблица68[[#This Row],[Столбец2]]="B",2,IF(Таблица68[[#This Row],[Столбец2]]="C",3)))</f>
        <v>3</v>
      </c>
      <c r="S112" s="104" t="s">
        <v>1643</v>
      </c>
    </row>
    <row r="113" spans="1:19" ht="16.5">
      <c r="A113" s="44" t="s">
        <v>84</v>
      </c>
      <c r="B113" s="45" t="s">
        <v>502</v>
      </c>
      <c r="C113" s="45" t="s">
        <v>1341</v>
      </c>
      <c r="D113" s="46" t="s">
        <v>503</v>
      </c>
      <c r="E113" s="46" t="str">
        <f>RIGHT(Таблица68[[#This Row],[Полное  наименование]],18)</f>
        <v>CHV 20 D STR PN 52</v>
      </c>
      <c r="F113" s="46" t="s">
        <v>23</v>
      </c>
      <c r="G113" s="46">
        <v>20</v>
      </c>
      <c r="H113" s="46">
        <v>52</v>
      </c>
      <c r="I113" s="46" t="s">
        <v>132</v>
      </c>
      <c r="J113" s="46" t="s">
        <v>226</v>
      </c>
      <c r="K113" s="47" t="s">
        <v>395</v>
      </c>
      <c r="L113" s="45" t="s">
        <v>506</v>
      </c>
      <c r="M113" s="76">
        <v>64</v>
      </c>
      <c r="N113" s="76">
        <f t="shared" si="6"/>
        <v>76.8</v>
      </c>
      <c r="O113" s="49" t="s">
        <v>41</v>
      </c>
      <c r="P113" s="45"/>
      <c r="Q113" s="58" t="s">
        <v>4</v>
      </c>
      <c r="R113" s="70">
        <f>IF(Таблица68[[#This Row],[Столбец2]]="A",1,IF(Таблица68[[#This Row],[Столбец2]]="B",2,IF(Таблица68[[#This Row],[Столбец2]]="C",3)))</f>
        <v>2</v>
      </c>
      <c r="S113" s="104" t="s">
        <v>1606</v>
      </c>
    </row>
    <row r="114" spans="1:19" ht="25.5">
      <c r="A114" s="44" t="s">
        <v>99</v>
      </c>
      <c r="B114" s="45" t="s">
        <v>502</v>
      </c>
      <c r="C114" s="45" t="s">
        <v>1342</v>
      </c>
      <c r="D114" s="46" t="s">
        <v>503</v>
      </c>
      <c r="E114" s="46" t="str">
        <f>RIGHT(Таблица68[[#This Row],[Полное  наименование]],18)</f>
        <v>CHV 20 D ANG PN 52</v>
      </c>
      <c r="F114" s="46" t="s">
        <v>40</v>
      </c>
      <c r="G114" s="46">
        <v>20</v>
      </c>
      <c r="H114" s="46">
        <v>52</v>
      </c>
      <c r="I114" s="46" t="s">
        <v>132</v>
      </c>
      <c r="J114" s="46" t="s">
        <v>226</v>
      </c>
      <c r="K114" s="47" t="s">
        <v>395</v>
      </c>
      <c r="L114" s="45" t="s">
        <v>507</v>
      </c>
      <c r="M114" s="76">
        <v>64</v>
      </c>
      <c r="N114" s="76">
        <f t="shared" si="6"/>
        <v>76.8</v>
      </c>
      <c r="O114" s="49" t="s">
        <v>41</v>
      </c>
      <c r="P114" s="45"/>
      <c r="Q114" s="55" t="s">
        <v>6</v>
      </c>
      <c r="R114" s="70">
        <f>IF(Таблица68[[#This Row],[Столбец2]]="A",1,IF(Таблица68[[#This Row],[Столбец2]]="B",2,IF(Таблица68[[#This Row],[Столбец2]]="C",3)))</f>
        <v>3</v>
      </c>
      <c r="S114" s="104" t="s">
        <v>1643</v>
      </c>
    </row>
    <row r="115" spans="1:19" ht="16.5">
      <c r="A115" s="44" t="s">
        <v>85</v>
      </c>
      <c r="B115" s="45" t="s">
        <v>502</v>
      </c>
      <c r="C115" s="45" t="s">
        <v>1343</v>
      </c>
      <c r="D115" s="46" t="s">
        <v>503</v>
      </c>
      <c r="E115" s="46" t="str">
        <f>RIGHT(Таблица68[[#This Row],[Полное  наименование]],18)</f>
        <v>CHV 25 D STR PN 52</v>
      </c>
      <c r="F115" s="46" t="s">
        <v>23</v>
      </c>
      <c r="G115" s="46">
        <v>25</v>
      </c>
      <c r="H115" s="46">
        <v>52</v>
      </c>
      <c r="I115" s="46" t="s">
        <v>132</v>
      </c>
      <c r="J115" s="46" t="s">
        <v>226</v>
      </c>
      <c r="K115" s="47" t="s">
        <v>395</v>
      </c>
      <c r="L115" s="45" t="s">
        <v>508</v>
      </c>
      <c r="M115" s="76">
        <v>80</v>
      </c>
      <c r="N115" s="76">
        <f t="shared" si="6"/>
        <v>96</v>
      </c>
      <c r="O115" s="49" t="s">
        <v>41</v>
      </c>
      <c r="P115" s="45"/>
      <c r="Q115" s="58" t="s">
        <v>4</v>
      </c>
      <c r="R115" s="70">
        <f>IF(Таблица68[[#This Row],[Столбец2]]="A",1,IF(Таблица68[[#This Row],[Столбец2]]="B",2,IF(Таблица68[[#This Row],[Столбец2]]="C",3)))</f>
        <v>2</v>
      </c>
      <c r="S115" s="104" t="s">
        <v>1606</v>
      </c>
    </row>
    <row r="116" spans="1:19" ht="16.5">
      <c r="A116" s="44" t="s">
        <v>100</v>
      </c>
      <c r="B116" s="45" t="s">
        <v>502</v>
      </c>
      <c r="C116" s="45" t="s">
        <v>1344</v>
      </c>
      <c r="D116" s="46" t="s">
        <v>503</v>
      </c>
      <c r="E116" s="46" t="str">
        <f>RIGHT(Таблица68[[#This Row],[Полное  наименование]],18)</f>
        <v>CHV 25 D ANG PN 52</v>
      </c>
      <c r="F116" s="46" t="s">
        <v>40</v>
      </c>
      <c r="G116" s="46">
        <v>25</v>
      </c>
      <c r="H116" s="46">
        <v>52</v>
      </c>
      <c r="I116" s="46" t="s">
        <v>132</v>
      </c>
      <c r="J116" s="46" t="s">
        <v>226</v>
      </c>
      <c r="K116" s="47" t="s">
        <v>395</v>
      </c>
      <c r="L116" s="45" t="s">
        <v>509</v>
      </c>
      <c r="M116" s="76">
        <v>80</v>
      </c>
      <c r="N116" s="76">
        <f t="shared" si="6"/>
        <v>96</v>
      </c>
      <c r="O116" s="49" t="s">
        <v>41</v>
      </c>
      <c r="P116" s="45"/>
      <c r="Q116" s="58" t="s">
        <v>4</v>
      </c>
      <c r="R116" s="70">
        <f>IF(Таблица68[[#This Row],[Столбец2]]="A",1,IF(Таблица68[[#This Row],[Столбец2]]="B",2,IF(Таблица68[[#This Row],[Столбец2]]="C",3)))</f>
        <v>2</v>
      </c>
      <c r="S116" s="104" t="s">
        <v>1606</v>
      </c>
    </row>
    <row r="117" spans="1:19" ht="25.5">
      <c r="A117" s="44" t="s">
        <v>86</v>
      </c>
      <c r="B117" s="45" t="s">
        <v>502</v>
      </c>
      <c r="C117" s="45" t="s">
        <v>1345</v>
      </c>
      <c r="D117" s="46" t="s">
        <v>503</v>
      </c>
      <c r="E117" s="46" t="str">
        <f>RIGHT(Таблица68[[#This Row],[Полное  наименование]],18)</f>
        <v>CHV 32 D STR PN 52</v>
      </c>
      <c r="F117" s="46" t="s">
        <v>23</v>
      </c>
      <c r="G117" s="46">
        <v>32</v>
      </c>
      <c r="H117" s="46">
        <v>52</v>
      </c>
      <c r="I117" s="46" t="s">
        <v>132</v>
      </c>
      <c r="J117" s="46" t="s">
        <v>226</v>
      </c>
      <c r="K117" s="47" t="s">
        <v>395</v>
      </c>
      <c r="L117" s="45" t="s">
        <v>510</v>
      </c>
      <c r="M117" s="76">
        <v>98</v>
      </c>
      <c r="N117" s="76">
        <f t="shared" si="6"/>
        <v>117.6</v>
      </c>
      <c r="O117" s="49" t="s">
        <v>41</v>
      </c>
      <c r="P117" s="45"/>
      <c r="Q117" s="55" t="s">
        <v>6</v>
      </c>
      <c r="R117" s="70">
        <f>IF(Таблица68[[#This Row],[Столбец2]]="A",1,IF(Таблица68[[#This Row],[Столбец2]]="B",2,IF(Таблица68[[#This Row],[Столбец2]]="C",3)))</f>
        <v>3</v>
      </c>
      <c r="S117" s="104" t="s">
        <v>1643</v>
      </c>
    </row>
    <row r="118" spans="1:19" ht="25.5">
      <c r="A118" s="44" t="s">
        <v>101</v>
      </c>
      <c r="B118" s="45" t="s">
        <v>502</v>
      </c>
      <c r="C118" s="45" t="s">
        <v>1346</v>
      </c>
      <c r="D118" s="46" t="s">
        <v>503</v>
      </c>
      <c r="E118" s="46" t="str">
        <f>RIGHT(Таблица68[[#This Row],[Полное  наименование]],18)</f>
        <v>CHV 32 D ANG PN 52</v>
      </c>
      <c r="F118" s="46" t="s">
        <v>40</v>
      </c>
      <c r="G118" s="46">
        <v>32</v>
      </c>
      <c r="H118" s="46">
        <v>52</v>
      </c>
      <c r="I118" s="46" t="s">
        <v>132</v>
      </c>
      <c r="J118" s="46" t="s">
        <v>226</v>
      </c>
      <c r="K118" s="47" t="s">
        <v>395</v>
      </c>
      <c r="L118" s="45" t="s">
        <v>511</v>
      </c>
      <c r="M118" s="76">
        <v>98</v>
      </c>
      <c r="N118" s="76">
        <f t="shared" si="6"/>
        <v>117.6</v>
      </c>
      <c r="O118" s="49" t="s">
        <v>41</v>
      </c>
      <c r="P118" s="45"/>
      <c r="Q118" s="55" t="s">
        <v>6</v>
      </c>
      <c r="R118" s="70">
        <f>IF(Таблица68[[#This Row],[Столбец2]]="A",1,IF(Таблица68[[#This Row],[Столбец2]]="B",2,IF(Таблица68[[#This Row],[Столбец2]]="C",3)))</f>
        <v>3</v>
      </c>
      <c r="S118" s="104" t="s">
        <v>1643</v>
      </c>
    </row>
    <row r="119" spans="1:19" ht="25.5">
      <c r="A119" s="44" t="s">
        <v>87</v>
      </c>
      <c r="B119" s="45" t="s">
        <v>502</v>
      </c>
      <c r="C119" s="45" t="s">
        <v>1347</v>
      </c>
      <c r="D119" s="46" t="s">
        <v>503</v>
      </c>
      <c r="E119" s="46" t="str">
        <f>RIGHT(Таблица68[[#This Row],[Полное  наименование]],18)</f>
        <v>CHV 40 D STR PN 52</v>
      </c>
      <c r="F119" s="46" t="s">
        <v>23</v>
      </c>
      <c r="G119" s="46">
        <v>40</v>
      </c>
      <c r="H119" s="46">
        <v>52</v>
      </c>
      <c r="I119" s="46" t="s">
        <v>132</v>
      </c>
      <c r="J119" s="46" t="s">
        <v>226</v>
      </c>
      <c r="K119" s="47" t="s">
        <v>395</v>
      </c>
      <c r="L119" s="45" t="s">
        <v>512</v>
      </c>
      <c r="M119" s="76">
        <v>126</v>
      </c>
      <c r="N119" s="76">
        <f t="shared" si="6"/>
        <v>151.19999999999999</v>
      </c>
      <c r="O119" s="49" t="s">
        <v>41</v>
      </c>
      <c r="P119" s="45"/>
      <c r="Q119" s="55" t="s">
        <v>6</v>
      </c>
      <c r="R119" s="70">
        <f>IF(Таблица68[[#This Row],[Столбец2]]="A",1,IF(Таблица68[[#This Row],[Столбец2]]="B",2,IF(Таблица68[[#This Row],[Столбец2]]="C",3)))</f>
        <v>3</v>
      </c>
      <c r="S119" s="104" t="s">
        <v>1643</v>
      </c>
    </row>
    <row r="120" spans="1:19" ht="16.5">
      <c r="A120" s="44" t="s">
        <v>102</v>
      </c>
      <c r="B120" s="45" t="s">
        <v>502</v>
      </c>
      <c r="C120" s="45" t="s">
        <v>1348</v>
      </c>
      <c r="D120" s="46" t="s">
        <v>503</v>
      </c>
      <c r="E120" s="46" t="str">
        <f>RIGHT(Таблица68[[#This Row],[Полное  наименование]],18)</f>
        <v>CHV 40 D ANG PN 52</v>
      </c>
      <c r="F120" s="46" t="s">
        <v>40</v>
      </c>
      <c r="G120" s="46">
        <v>40</v>
      </c>
      <c r="H120" s="46">
        <v>52</v>
      </c>
      <c r="I120" s="46" t="s">
        <v>132</v>
      </c>
      <c r="J120" s="46" t="s">
        <v>226</v>
      </c>
      <c r="K120" s="47" t="s">
        <v>395</v>
      </c>
      <c r="L120" s="45" t="s">
        <v>513</v>
      </c>
      <c r="M120" s="76">
        <v>126</v>
      </c>
      <c r="N120" s="76">
        <f t="shared" si="6"/>
        <v>151.19999999999999</v>
      </c>
      <c r="O120" s="49" t="s">
        <v>41</v>
      </c>
      <c r="P120" s="45"/>
      <c r="Q120" s="58" t="s">
        <v>4</v>
      </c>
      <c r="R120" s="70">
        <f>IF(Таблица68[[#This Row],[Столбец2]]="A",1,IF(Таблица68[[#This Row],[Столбец2]]="B",2,IF(Таблица68[[#This Row],[Столбец2]]="C",3)))</f>
        <v>2</v>
      </c>
      <c r="S120" s="104" t="s">
        <v>1606</v>
      </c>
    </row>
    <row r="121" spans="1:19" ht="25.5">
      <c r="A121" s="44" t="s">
        <v>88</v>
      </c>
      <c r="B121" s="45" t="s">
        <v>502</v>
      </c>
      <c r="C121" s="45" t="s">
        <v>1349</v>
      </c>
      <c r="D121" s="46" t="s">
        <v>503</v>
      </c>
      <c r="E121" s="46" t="str">
        <f>RIGHT(Таблица68[[#This Row],[Полное  наименование]],18)</f>
        <v>CHV 50 D STR PN 52</v>
      </c>
      <c r="F121" s="46" t="s">
        <v>23</v>
      </c>
      <c r="G121" s="46">
        <v>50</v>
      </c>
      <c r="H121" s="46">
        <v>52</v>
      </c>
      <c r="I121" s="46" t="s">
        <v>132</v>
      </c>
      <c r="J121" s="46" t="s">
        <v>226</v>
      </c>
      <c r="K121" s="47" t="s">
        <v>395</v>
      </c>
      <c r="L121" s="45" t="s">
        <v>514</v>
      </c>
      <c r="M121" s="76">
        <v>150</v>
      </c>
      <c r="N121" s="76">
        <f t="shared" si="6"/>
        <v>180</v>
      </c>
      <c r="O121" s="49" t="s">
        <v>41</v>
      </c>
      <c r="P121" s="45"/>
      <c r="Q121" s="55" t="s">
        <v>6</v>
      </c>
      <c r="R121" s="70">
        <f>IF(Таблица68[[#This Row],[Столбец2]]="A",1,IF(Таблица68[[#This Row],[Столбец2]]="B",2,IF(Таблица68[[#This Row],[Столбец2]]="C",3)))</f>
        <v>3</v>
      </c>
      <c r="S121" s="104" t="s">
        <v>1643</v>
      </c>
    </row>
    <row r="122" spans="1:19" ht="25.5">
      <c r="A122" s="44" t="s">
        <v>103</v>
      </c>
      <c r="B122" s="45" t="s">
        <v>502</v>
      </c>
      <c r="C122" s="45" t="s">
        <v>1350</v>
      </c>
      <c r="D122" s="46" t="s">
        <v>503</v>
      </c>
      <c r="E122" s="46" t="str">
        <f>RIGHT(Таблица68[[#This Row],[Полное  наименование]],18)</f>
        <v>CHV 50 D ANG PN 52</v>
      </c>
      <c r="F122" s="46" t="s">
        <v>40</v>
      </c>
      <c r="G122" s="46">
        <v>50</v>
      </c>
      <c r="H122" s="46">
        <v>52</v>
      </c>
      <c r="I122" s="46" t="s">
        <v>132</v>
      </c>
      <c r="J122" s="46" t="s">
        <v>226</v>
      </c>
      <c r="K122" s="47" t="s">
        <v>395</v>
      </c>
      <c r="L122" s="45" t="s">
        <v>515</v>
      </c>
      <c r="M122" s="76">
        <v>150</v>
      </c>
      <c r="N122" s="76">
        <f t="shared" si="6"/>
        <v>180</v>
      </c>
      <c r="O122" s="49" t="s">
        <v>41</v>
      </c>
      <c r="P122" s="45"/>
      <c r="Q122" s="50" t="s">
        <v>2</v>
      </c>
      <c r="R122" s="70">
        <f>IF(Таблица68[[#This Row],[Столбец2]]="A",1,IF(Таблица68[[#This Row],[Столбец2]]="B",2,IF(Таблица68[[#This Row],[Столбец2]]="C",3)))</f>
        <v>1</v>
      </c>
      <c r="S122" s="104" t="s">
        <v>1605</v>
      </c>
    </row>
    <row r="123" spans="1:19" ht="25.5">
      <c r="A123" s="44" t="s">
        <v>89</v>
      </c>
      <c r="B123" s="45" t="s">
        <v>502</v>
      </c>
      <c r="C123" s="45" t="s">
        <v>1351</v>
      </c>
      <c r="D123" s="46" t="s">
        <v>503</v>
      </c>
      <c r="E123" s="46" t="str">
        <f>RIGHT(Таблица68[[#This Row],[Полное  наименование]],18)</f>
        <v>CHV 65 D STR PN 52</v>
      </c>
      <c r="F123" s="46" t="s">
        <v>23</v>
      </c>
      <c r="G123" s="46">
        <v>65</v>
      </c>
      <c r="H123" s="46">
        <v>52</v>
      </c>
      <c r="I123" s="46" t="s">
        <v>132</v>
      </c>
      <c r="J123" s="46" t="s">
        <v>226</v>
      </c>
      <c r="K123" s="47" t="s">
        <v>395</v>
      </c>
      <c r="L123" s="45" t="s">
        <v>516</v>
      </c>
      <c r="M123" s="76">
        <v>210</v>
      </c>
      <c r="N123" s="76">
        <f t="shared" si="6"/>
        <v>252</v>
      </c>
      <c r="O123" s="49" t="s">
        <v>41</v>
      </c>
      <c r="P123" s="45"/>
      <c r="Q123" s="55" t="s">
        <v>6</v>
      </c>
      <c r="R123" s="70">
        <f>IF(Таблица68[[#This Row],[Столбец2]]="A",1,IF(Таблица68[[#This Row],[Столбец2]]="B",2,IF(Таблица68[[#This Row],[Столбец2]]="C",3)))</f>
        <v>3</v>
      </c>
      <c r="S123" s="104" t="s">
        <v>1643</v>
      </c>
    </row>
    <row r="124" spans="1:19" ht="25.5">
      <c r="A124" s="44" t="s">
        <v>104</v>
      </c>
      <c r="B124" s="45" t="s">
        <v>502</v>
      </c>
      <c r="C124" s="45" t="s">
        <v>1352</v>
      </c>
      <c r="D124" s="46" t="s">
        <v>503</v>
      </c>
      <c r="E124" s="46" t="str">
        <f>RIGHT(Таблица68[[#This Row],[Полное  наименование]],18)</f>
        <v>CHV 65 D ANG PN 52</v>
      </c>
      <c r="F124" s="46" t="s">
        <v>40</v>
      </c>
      <c r="G124" s="46">
        <v>65</v>
      </c>
      <c r="H124" s="46">
        <v>52</v>
      </c>
      <c r="I124" s="46" t="s">
        <v>132</v>
      </c>
      <c r="J124" s="46" t="s">
        <v>226</v>
      </c>
      <c r="K124" s="47" t="s">
        <v>395</v>
      </c>
      <c r="L124" s="45" t="s">
        <v>517</v>
      </c>
      <c r="M124" s="76">
        <v>210</v>
      </c>
      <c r="N124" s="76">
        <f t="shared" si="6"/>
        <v>252</v>
      </c>
      <c r="O124" s="49" t="s">
        <v>41</v>
      </c>
      <c r="P124" s="45"/>
      <c r="Q124" s="50" t="s">
        <v>2</v>
      </c>
      <c r="R124" s="70">
        <f>IF(Таблица68[[#This Row],[Столбец2]]="A",1,IF(Таблица68[[#This Row],[Столбец2]]="B",2,IF(Таблица68[[#This Row],[Столбец2]]="C",3)))</f>
        <v>1</v>
      </c>
      <c r="S124" s="104" t="s">
        <v>1605</v>
      </c>
    </row>
    <row r="125" spans="1:19" ht="25.5">
      <c r="A125" s="44" t="s">
        <v>90</v>
      </c>
      <c r="B125" s="45" t="s">
        <v>502</v>
      </c>
      <c r="C125" s="45" t="s">
        <v>1353</v>
      </c>
      <c r="D125" s="46" t="s">
        <v>503</v>
      </c>
      <c r="E125" s="46" t="str">
        <f>RIGHT(Таблица68[[#This Row],[Полное  наименование]],18)</f>
        <v>CHV 80 D STR PN 52</v>
      </c>
      <c r="F125" s="46" t="s">
        <v>23</v>
      </c>
      <c r="G125" s="46">
        <v>80</v>
      </c>
      <c r="H125" s="46">
        <v>52</v>
      </c>
      <c r="I125" s="46" t="s">
        <v>132</v>
      </c>
      <c r="J125" s="46" t="s">
        <v>226</v>
      </c>
      <c r="K125" s="47" t="s">
        <v>395</v>
      </c>
      <c r="L125" s="45" t="s">
        <v>518</v>
      </c>
      <c r="M125" s="76">
        <v>250</v>
      </c>
      <c r="N125" s="76">
        <f t="shared" si="6"/>
        <v>300</v>
      </c>
      <c r="O125" s="49" t="s">
        <v>41</v>
      </c>
      <c r="P125" s="45"/>
      <c r="Q125" s="55" t="s">
        <v>6</v>
      </c>
      <c r="R125" s="70">
        <f>IF(Таблица68[[#This Row],[Столбец2]]="A",1,IF(Таблица68[[#This Row],[Столбец2]]="B",2,IF(Таблица68[[#This Row],[Столбец2]]="C",3)))</f>
        <v>3</v>
      </c>
      <c r="S125" s="104" t="s">
        <v>1643</v>
      </c>
    </row>
    <row r="126" spans="1:19" ht="16.5">
      <c r="A126" s="44" t="s">
        <v>105</v>
      </c>
      <c r="B126" s="45" t="s">
        <v>502</v>
      </c>
      <c r="C126" s="45" t="s">
        <v>1354</v>
      </c>
      <c r="D126" s="46" t="s">
        <v>503</v>
      </c>
      <c r="E126" s="46" t="str">
        <f>RIGHT(Таблица68[[#This Row],[Полное  наименование]],18)</f>
        <v>CHV 80 D ANG PN 52</v>
      </c>
      <c r="F126" s="46" t="s">
        <v>40</v>
      </c>
      <c r="G126" s="46">
        <v>80</v>
      </c>
      <c r="H126" s="46">
        <v>52</v>
      </c>
      <c r="I126" s="46" t="s">
        <v>132</v>
      </c>
      <c r="J126" s="46" t="s">
        <v>226</v>
      </c>
      <c r="K126" s="47" t="s">
        <v>395</v>
      </c>
      <c r="L126" s="45" t="s">
        <v>519</v>
      </c>
      <c r="M126" s="76">
        <v>250</v>
      </c>
      <c r="N126" s="76">
        <f t="shared" si="6"/>
        <v>300</v>
      </c>
      <c r="O126" s="49" t="s">
        <v>41</v>
      </c>
      <c r="P126" s="45"/>
      <c r="Q126" s="58" t="s">
        <v>4</v>
      </c>
      <c r="R126" s="70">
        <f>IF(Таблица68[[#This Row],[Столбец2]]="A",1,IF(Таблица68[[#This Row],[Столбец2]]="B",2,IF(Таблица68[[#This Row],[Столбец2]]="C",3)))</f>
        <v>2</v>
      </c>
      <c r="S126" s="104" t="s">
        <v>1606</v>
      </c>
    </row>
    <row r="127" spans="1:19" s="57" customFormat="1" ht="25.5">
      <c r="A127" s="44" t="s">
        <v>91</v>
      </c>
      <c r="B127" s="45" t="s">
        <v>502</v>
      </c>
      <c r="C127" s="45" t="s">
        <v>1355</v>
      </c>
      <c r="D127" s="46" t="s">
        <v>503</v>
      </c>
      <c r="E127" s="46" t="str">
        <f>RIGHT(Таблица68[[#This Row],[Полное  наименование]],19)</f>
        <v>CHV 100 D STR PN 52</v>
      </c>
      <c r="F127" s="46" t="s">
        <v>23</v>
      </c>
      <c r="G127" s="46">
        <v>100</v>
      </c>
      <c r="H127" s="46">
        <v>52</v>
      </c>
      <c r="I127" s="46" t="s">
        <v>132</v>
      </c>
      <c r="J127" s="46" t="s">
        <v>226</v>
      </c>
      <c r="K127" s="47" t="s">
        <v>395</v>
      </c>
      <c r="L127" s="45" t="s">
        <v>520</v>
      </c>
      <c r="M127" s="76">
        <v>460</v>
      </c>
      <c r="N127" s="76">
        <f t="shared" si="6"/>
        <v>552</v>
      </c>
      <c r="O127" s="49" t="s">
        <v>41</v>
      </c>
      <c r="P127" s="56"/>
      <c r="Q127" s="55" t="s">
        <v>6</v>
      </c>
      <c r="R127" s="70">
        <f>IF(Таблица68[[#This Row],[Столбец2]]="A",1,IF(Таблица68[[#This Row],[Столбец2]]="B",2,IF(Таблица68[[#This Row],[Столбец2]]="C",3)))</f>
        <v>3</v>
      </c>
      <c r="S127" s="106" t="s">
        <v>1643</v>
      </c>
    </row>
    <row r="128" spans="1:19" s="57" customFormat="1" ht="25.5">
      <c r="A128" s="44" t="s">
        <v>106</v>
      </c>
      <c r="B128" s="45" t="s">
        <v>502</v>
      </c>
      <c r="C128" s="45" t="s">
        <v>1356</v>
      </c>
      <c r="D128" s="46" t="s">
        <v>503</v>
      </c>
      <c r="E128" s="46" t="str">
        <f>RIGHT(Таблица68[[#This Row],[Полное  наименование]],19)</f>
        <v>CHV 100 D ANG PN 52</v>
      </c>
      <c r="F128" s="46" t="s">
        <v>40</v>
      </c>
      <c r="G128" s="46">
        <v>100</v>
      </c>
      <c r="H128" s="46">
        <v>52</v>
      </c>
      <c r="I128" s="46" t="s">
        <v>132</v>
      </c>
      <c r="J128" s="46" t="s">
        <v>226</v>
      </c>
      <c r="K128" s="47" t="s">
        <v>395</v>
      </c>
      <c r="L128" s="45" t="s">
        <v>521</v>
      </c>
      <c r="M128" s="76">
        <v>460</v>
      </c>
      <c r="N128" s="76">
        <f t="shared" si="6"/>
        <v>552</v>
      </c>
      <c r="O128" s="49" t="s">
        <v>41</v>
      </c>
      <c r="P128" s="56"/>
      <c r="Q128" s="55" t="s">
        <v>6</v>
      </c>
      <c r="R128" s="70">
        <f>IF(Таблица68[[#This Row],[Столбец2]]="A",1,IF(Таблица68[[#This Row],[Столбец2]]="B",2,IF(Таблица68[[#This Row],[Столбец2]]="C",3)))</f>
        <v>3</v>
      </c>
      <c r="S128" s="106" t="s">
        <v>1643</v>
      </c>
    </row>
    <row r="129" spans="1:19" s="57" customFormat="1" ht="25.5">
      <c r="A129" s="44" t="s">
        <v>92</v>
      </c>
      <c r="B129" s="45" t="s">
        <v>502</v>
      </c>
      <c r="C129" s="45" t="s">
        <v>1357</v>
      </c>
      <c r="D129" s="46" t="s">
        <v>503</v>
      </c>
      <c r="E129" s="46" t="str">
        <f>RIGHT(Таблица68[[#This Row],[Полное  наименование]],19)</f>
        <v>CHV 125 D STR PN 52</v>
      </c>
      <c r="F129" s="46" t="s">
        <v>23</v>
      </c>
      <c r="G129" s="46">
        <v>125</v>
      </c>
      <c r="H129" s="46">
        <v>52</v>
      </c>
      <c r="I129" s="46" t="s">
        <v>132</v>
      </c>
      <c r="J129" s="46" t="s">
        <v>226</v>
      </c>
      <c r="K129" s="47" t="s">
        <v>395</v>
      </c>
      <c r="L129" s="45" t="s">
        <v>522</v>
      </c>
      <c r="M129" s="76">
        <v>870</v>
      </c>
      <c r="N129" s="76">
        <f t="shared" si="6"/>
        <v>1044</v>
      </c>
      <c r="O129" s="49" t="s">
        <v>41</v>
      </c>
      <c r="P129" s="56"/>
      <c r="Q129" s="55" t="s">
        <v>6</v>
      </c>
      <c r="R129" s="70">
        <f>IF(Таблица68[[#This Row],[Столбец2]]="A",1,IF(Таблица68[[#This Row],[Столбец2]]="B",2,IF(Таблица68[[#This Row],[Столбец2]]="C",3)))</f>
        <v>3</v>
      </c>
      <c r="S129" s="106" t="s">
        <v>1643</v>
      </c>
    </row>
    <row r="130" spans="1:19" s="57" customFormat="1" ht="25.5">
      <c r="A130" s="44" t="s">
        <v>107</v>
      </c>
      <c r="B130" s="45" t="s">
        <v>502</v>
      </c>
      <c r="C130" s="45" t="s">
        <v>1358</v>
      </c>
      <c r="D130" s="46" t="s">
        <v>503</v>
      </c>
      <c r="E130" s="46" t="str">
        <f>RIGHT(Таблица68[[#This Row],[Полное  наименование]],19)</f>
        <v>CHV 125 D ANG PN 52</v>
      </c>
      <c r="F130" s="46" t="s">
        <v>40</v>
      </c>
      <c r="G130" s="46">
        <v>125</v>
      </c>
      <c r="H130" s="46">
        <v>52</v>
      </c>
      <c r="I130" s="46" t="s">
        <v>132</v>
      </c>
      <c r="J130" s="46" t="s">
        <v>226</v>
      </c>
      <c r="K130" s="47" t="s">
        <v>395</v>
      </c>
      <c r="L130" s="45" t="s">
        <v>523</v>
      </c>
      <c r="M130" s="76">
        <v>870</v>
      </c>
      <c r="N130" s="76">
        <f t="shared" si="6"/>
        <v>1044</v>
      </c>
      <c r="O130" s="49" t="s">
        <v>41</v>
      </c>
      <c r="P130" s="56"/>
      <c r="Q130" s="55" t="s">
        <v>6</v>
      </c>
      <c r="R130" s="70">
        <f>IF(Таблица68[[#This Row],[Столбец2]]="A",1,IF(Таблица68[[#This Row],[Столбец2]]="B",2,IF(Таблица68[[#This Row],[Столбец2]]="C",3)))</f>
        <v>3</v>
      </c>
      <c r="S130" s="106" t="s">
        <v>1643</v>
      </c>
    </row>
    <row r="131" spans="1:19" s="57" customFormat="1" ht="25.5">
      <c r="A131" s="44" t="s">
        <v>93</v>
      </c>
      <c r="B131" s="45" t="s">
        <v>502</v>
      </c>
      <c r="C131" s="45" t="s">
        <v>1359</v>
      </c>
      <c r="D131" s="46" t="s">
        <v>503</v>
      </c>
      <c r="E131" s="46" t="str">
        <f>RIGHT(Таблица68[[#This Row],[Полное  наименование]],19)</f>
        <v>CHV 150 D STR PN 52</v>
      </c>
      <c r="F131" s="46" t="s">
        <v>23</v>
      </c>
      <c r="G131" s="46">
        <v>150</v>
      </c>
      <c r="H131" s="46">
        <v>52</v>
      </c>
      <c r="I131" s="46" t="s">
        <v>132</v>
      </c>
      <c r="J131" s="46" t="s">
        <v>226</v>
      </c>
      <c r="K131" s="47" t="s">
        <v>395</v>
      </c>
      <c r="L131" s="45" t="s">
        <v>524</v>
      </c>
      <c r="M131" s="76">
        <v>1290</v>
      </c>
      <c r="N131" s="76">
        <f t="shared" si="6"/>
        <v>1548</v>
      </c>
      <c r="O131" s="49" t="s">
        <v>41</v>
      </c>
      <c r="P131" s="56"/>
      <c r="Q131" s="55" t="s">
        <v>6</v>
      </c>
      <c r="R131" s="70">
        <f>IF(Таблица68[[#This Row],[Столбец2]]="A",1,IF(Таблица68[[#This Row],[Столбец2]]="B",2,IF(Таблица68[[#This Row],[Столбец2]]="C",3)))</f>
        <v>3</v>
      </c>
      <c r="S131" s="106" t="s">
        <v>1643</v>
      </c>
    </row>
    <row r="132" spans="1:19" s="57" customFormat="1" ht="25.5">
      <c r="A132" s="44" t="s">
        <v>108</v>
      </c>
      <c r="B132" s="45" t="s">
        <v>502</v>
      </c>
      <c r="C132" s="45" t="s">
        <v>1360</v>
      </c>
      <c r="D132" s="46" t="s">
        <v>503</v>
      </c>
      <c r="E132" s="46" t="str">
        <f>RIGHT(Таблица68[[#This Row],[Полное  наименование]],19)</f>
        <v>CHV 150 D ANG PN 52</v>
      </c>
      <c r="F132" s="46" t="s">
        <v>40</v>
      </c>
      <c r="G132" s="46">
        <v>150</v>
      </c>
      <c r="H132" s="46">
        <v>52</v>
      </c>
      <c r="I132" s="46" t="s">
        <v>132</v>
      </c>
      <c r="J132" s="46" t="s">
        <v>226</v>
      </c>
      <c r="K132" s="47" t="s">
        <v>395</v>
      </c>
      <c r="L132" s="45" t="s">
        <v>525</v>
      </c>
      <c r="M132" s="76">
        <v>1290</v>
      </c>
      <c r="N132" s="76">
        <f t="shared" si="6"/>
        <v>1548</v>
      </c>
      <c r="O132" s="49" t="s">
        <v>41</v>
      </c>
      <c r="P132" s="56"/>
      <c r="Q132" s="55" t="s">
        <v>6</v>
      </c>
      <c r="R132" s="70">
        <f>IF(Таблица68[[#This Row],[Столбец2]]="A",1,IF(Таблица68[[#This Row],[Столбец2]]="B",2,IF(Таблица68[[#This Row],[Столбец2]]="C",3)))</f>
        <v>3</v>
      </c>
      <c r="S132" s="106" t="s">
        <v>1643</v>
      </c>
    </row>
    <row r="133" spans="1:19" ht="25.5">
      <c r="A133" s="44" t="s">
        <v>94</v>
      </c>
      <c r="B133" s="45" t="s">
        <v>502</v>
      </c>
      <c r="C133" s="45" t="s">
        <v>1361</v>
      </c>
      <c r="D133" s="46" t="s">
        <v>503</v>
      </c>
      <c r="E133" s="46" t="str">
        <f>RIGHT(Таблица68[[#This Row],[Полное  наименование]],19)</f>
        <v>CHV 100 D STR PN 40</v>
      </c>
      <c r="F133" s="46" t="s">
        <v>23</v>
      </c>
      <c r="G133" s="46">
        <v>100</v>
      </c>
      <c r="H133" s="46">
        <v>40</v>
      </c>
      <c r="I133" s="46" t="s">
        <v>132</v>
      </c>
      <c r="J133" s="46" t="s">
        <v>226</v>
      </c>
      <c r="K133" s="47" t="s">
        <v>395</v>
      </c>
      <c r="L133" s="45" t="s">
        <v>526</v>
      </c>
      <c r="M133" s="76">
        <v>390</v>
      </c>
      <c r="N133" s="76">
        <f t="shared" si="6"/>
        <v>468</v>
      </c>
      <c r="O133" s="49" t="s">
        <v>41</v>
      </c>
      <c r="P133" s="45"/>
      <c r="Q133" s="55" t="s">
        <v>6</v>
      </c>
      <c r="R133" s="70">
        <f>IF(Таблица68[[#This Row],[Столбец2]]="A",1,IF(Таблица68[[#This Row],[Столбец2]]="B",2,IF(Таблица68[[#This Row],[Столбец2]]="C",3)))</f>
        <v>3</v>
      </c>
      <c r="S133" s="104" t="s">
        <v>1643</v>
      </c>
    </row>
    <row r="134" spans="1:19" ht="25.5">
      <c r="A134" s="44" t="s">
        <v>109</v>
      </c>
      <c r="B134" s="45" t="s">
        <v>502</v>
      </c>
      <c r="C134" s="45" t="s">
        <v>1362</v>
      </c>
      <c r="D134" s="46" t="s">
        <v>503</v>
      </c>
      <c r="E134" s="46" t="str">
        <f>RIGHT(Таблица68[[#This Row],[Полное  наименование]],19)</f>
        <v>CHV 100 D ANG PN 40</v>
      </c>
      <c r="F134" s="46" t="s">
        <v>40</v>
      </c>
      <c r="G134" s="46">
        <v>100</v>
      </c>
      <c r="H134" s="46">
        <v>40</v>
      </c>
      <c r="I134" s="46" t="s">
        <v>132</v>
      </c>
      <c r="J134" s="46" t="s">
        <v>226</v>
      </c>
      <c r="K134" s="47" t="s">
        <v>395</v>
      </c>
      <c r="L134" s="45" t="s">
        <v>527</v>
      </c>
      <c r="M134" s="76">
        <v>390</v>
      </c>
      <c r="N134" s="76">
        <f t="shared" si="6"/>
        <v>468</v>
      </c>
      <c r="O134" s="49" t="s">
        <v>41</v>
      </c>
      <c r="P134" s="45"/>
      <c r="Q134" s="55" t="s">
        <v>6</v>
      </c>
      <c r="R134" s="70">
        <f>IF(Таблица68[[#This Row],[Столбец2]]="A",1,IF(Таблица68[[#This Row],[Столбец2]]="B",2,IF(Таблица68[[#This Row],[Столбец2]]="C",3)))</f>
        <v>3</v>
      </c>
      <c r="S134" s="104" t="s">
        <v>1643</v>
      </c>
    </row>
    <row r="135" spans="1:19" ht="25.5">
      <c r="A135" s="44" t="s">
        <v>95</v>
      </c>
      <c r="B135" s="45" t="s">
        <v>502</v>
      </c>
      <c r="C135" s="45" t="s">
        <v>1363</v>
      </c>
      <c r="D135" s="46" t="s">
        <v>503</v>
      </c>
      <c r="E135" s="46" t="str">
        <f>RIGHT(Таблица68[[#This Row],[Полное  наименование]],19)</f>
        <v>CHV 125 D STR PN 40</v>
      </c>
      <c r="F135" s="46" t="s">
        <v>23</v>
      </c>
      <c r="G135" s="46">
        <v>125</v>
      </c>
      <c r="H135" s="46">
        <v>40</v>
      </c>
      <c r="I135" s="46" t="s">
        <v>132</v>
      </c>
      <c r="J135" s="46" t="s">
        <v>226</v>
      </c>
      <c r="K135" s="47" t="s">
        <v>395</v>
      </c>
      <c r="L135" s="45" t="s">
        <v>528</v>
      </c>
      <c r="M135" s="76">
        <v>680</v>
      </c>
      <c r="N135" s="76">
        <f t="shared" si="6"/>
        <v>816</v>
      </c>
      <c r="O135" s="49" t="s">
        <v>41</v>
      </c>
      <c r="P135" s="45"/>
      <c r="Q135" s="55" t="s">
        <v>6</v>
      </c>
      <c r="R135" s="70">
        <f>IF(Таблица68[[#This Row],[Столбец2]]="A",1,IF(Таблица68[[#This Row],[Столбец2]]="B",2,IF(Таблица68[[#This Row],[Столбец2]]="C",3)))</f>
        <v>3</v>
      </c>
      <c r="S135" s="104" t="s">
        <v>1643</v>
      </c>
    </row>
    <row r="136" spans="1:19" ht="25.5">
      <c r="A136" s="44" t="s">
        <v>110</v>
      </c>
      <c r="B136" s="45" t="s">
        <v>502</v>
      </c>
      <c r="C136" s="45" t="s">
        <v>1364</v>
      </c>
      <c r="D136" s="46" t="s">
        <v>503</v>
      </c>
      <c r="E136" s="46" t="str">
        <f>RIGHT(Таблица68[[#This Row],[Полное  наименование]],19)</f>
        <v>CHV 125 D ANG PN 40</v>
      </c>
      <c r="F136" s="46" t="s">
        <v>40</v>
      </c>
      <c r="G136" s="46">
        <v>125</v>
      </c>
      <c r="H136" s="46">
        <v>40</v>
      </c>
      <c r="I136" s="46" t="s">
        <v>132</v>
      </c>
      <c r="J136" s="46" t="s">
        <v>226</v>
      </c>
      <c r="K136" s="47" t="s">
        <v>395</v>
      </c>
      <c r="L136" s="45" t="s">
        <v>529</v>
      </c>
      <c r="M136" s="76">
        <v>680</v>
      </c>
      <c r="N136" s="76">
        <f t="shared" si="6"/>
        <v>816</v>
      </c>
      <c r="O136" s="49" t="s">
        <v>41</v>
      </c>
      <c r="P136" s="45"/>
      <c r="Q136" s="55" t="s">
        <v>6</v>
      </c>
      <c r="R136" s="70">
        <f>IF(Таблица68[[#This Row],[Столбец2]]="A",1,IF(Таблица68[[#This Row],[Столбец2]]="B",2,IF(Таблица68[[#This Row],[Столбец2]]="C",3)))</f>
        <v>3</v>
      </c>
      <c r="S136" s="104" t="s">
        <v>1643</v>
      </c>
    </row>
    <row r="137" spans="1:19" ht="25.5">
      <c r="A137" s="44" t="s">
        <v>96</v>
      </c>
      <c r="B137" s="45" t="s">
        <v>502</v>
      </c>
      <c r="C137" s="45" t="s">
        <v>1365</v>
      </c>
      <c r="D137" s="46" t="s">
        <v>503</v>
      </c>
      <c r="E137" s="46" t="str">
        <f>RIGHT(Таблица68[[#This Row],[Полное  наименование]],19)</f>
        <v>CHV 150 D STR PN 40</v>
      </c>
      <c r="F137" s="46" t="s">
        <v>23</v>
      </c>
      <c r="G137" s="46">
        <v>150</v>
      </c>
      <c r="H137" s="46">
        <v>40</v>
      </c>
      <c r="I137" s="46" t="s">
        <v>132</v>
      </c>
      <c r="J137" s="46" t="s">
        <v>226</v>
      </c>
      <c r="K137" s="47" t="s">
        <v>395</v>
      </c>
      <c r="L137" s="45" t="s">
        <v>530</v>
      </c>
      <c r="M137" s="76">
        <v>1000</v>
      </c>
      <c r="N137" s="76">
        <f t="shared" si="6"/>
        <v>1200</v>
      </c>
      <c r="O137" s="49" t="s">
        <v>41</v>
      </c>
      <c r="P137" s="45"/>
      <c r="Q137" s="55" t="s">
        <v>6</v>
      </c>
      <c r="R137" s="70">
        <f>IF(Таблица68[[#This Row],[Столбец2]]="A",1,IF(Таблица68[[#This Row],[Столбец2]]="B",2,IF(Таблица68[[#This Row],[Столбец2]]="C",3)))</f>
        <v>3</v>
      </c>
      <c r="S137" s="104" t="s">
        <v>1643</v>
      </c>
    </row>
    <row r="138" spans="1:19" ht="25.5">
      <c r="A138" s="44" t="s">
        <v>111</v>
      </c>
      <c r="B138" s="45" t="s">
        <v>502</v>
      </c>
      <c r="C138" s="45" t="s">
        <v>1366</v>
      </c>
      <c r="D138" s="46" t="s">
        <v>503</v>
      </c>
      <c r="E138" s="46" t="str">
        <f>RIGHT(Таблица68[[#This Row],[Полное  наименование]],19)</f>
        <v>CHV 150 D ANG PN 40</v>
      </c>
      <c r="F138" s="46" t="s">
        <v>40</v>
      </c>
      <c r="G138" s="46">
        <v>150</v>
      </c>
      <c r="H138" s="46">
        <v>40</v>
      </c>
      <c r="I138" s="46" t="s">
        <v>132</v>
      </c>
      <c r="J138" s="46" t="s">
        <v>226</v>
      </c>
      <c r="K138" s="47" t="s">
        <v>395</v>
      </c>
      <c r="L138" s="45" t="s">
        <v>531</v>
      </c>
      <c r="M138" s="76">
        <v>1000</v>
      </c>
      <c r="N138" s="76">
        <f t="shared" si="6"/>
        <v>1200</v>
      </c>
      <c r="O138" s="49" t="s">
        <v>41</v>
      </c>
      <c r="P138" s="45"/>
      <c r="Q138" s="55" t="s">
        <v>6</v>
      </c>
      <c r="R138" s="70">
        <f>IF(Таблица68[[#This Row],[Столбец2]]="A",1,IF(Таблица68[[#This Row],[Столбец2]]="B",2,IF(Таблица68[[#This Row],[Столбец2]]="C",3)))</f>
        <v>3</v>
      </c>
      <c r="S138" s="104" t="s">
        <v>1643</v>
      </c>
    </row>
    <row r="139" spans="1:19" ht="25.5">
      <c r="A139" s="44" t="s">
        <v>115</v>
      </c>
      <c r="B139" s="45" t="s">
        <v>532</v>
      </c>
      <c r="C139" s="45" t="s">
        <v>1399</v>
      </c>
      <c r="D139" s="46" t="s">
        <v>533</v>
      </c>
      <c r="E139" s="46" t="str">
        <f>RIGHT(Таблица68[[#This Row],[Полное  наименование]],18)</f>
        <v>SCA 15 D STR PN 52</v>
      </c>
      <c r="F139" s="46" t="s">
        <v>23</v>
      </c>
      <c r="G139" s="46">
        <v>15</v>
      </c>
      <c r="H139" s="46">
        <v>52</v>
      </c>
      <c r="I139" s="46" t="s">
        <v>132</v>
      </c>
      <c r="J139" s="46" t="s">
        <v>226</v>
      </c>
      <c r="K139" s="47" t="s">
        <v>395</v>
      </c>
      <c r="L139" s="45" t="s">
        <v>534</v>
      </c>
      <c r="M139" s="76">
        <v>73</v>
      </c>
      <c r="N139" s="76">
        <f t="shared" si="6"/>
        <v>87.6</v>
      </c>
      <c r="O139" s="49" t="s">
        <v>41</v>
      </c>
      <c r="P139" s="45"/>
      <c r="Q139" s="55" t="s">
        <v>6</v>
      </c>
      <c r="R139" s="70">
        <f>IF(Таблица68[[#This Row],[Столбец2]]="A",1,IF(Таблица68[[#This Row],[Столбец2]]="B",2,IF(Таблица68[[#This Row],[Столбец2]]="C",3)))</f>
        <v>3</v>
      </c>
      <c r="S139" s="104" t="s">
        <v>1643</v>
      </c>
    </row>
    <row r="140" spans="1:19" ht="25.5">
      <c r="A140" s="44" t="s">
        <v>130</v>
      </c>
      <c r="B140" s="45" t="s">
        <v>532</v>
      </c>
      <c r="C140" s="45" t="s">
        <v>1400</v>
      </c>
      <c r="D140" s="46" t="s">
        <v>533</v>
      </c>
      <c r="E140" s="46" t="str">
        <f>RIGHT(Таблица68[[#This Row],[Полное  наименование]],18)</f>
        <v>SCA 15 D ANG PN 52</v>
      </c>
      <c r="F140" s="46" t="s">
        <v>40</v>
      </c>
      <c r="G140" s="46">
        <v>15</v>
      </c>
      <c r="H140" s="46">
        <v>52</v>
      </c>
      <c r="I140" s="46" t="s">
        <v>132</v>
      </c>
      <c r="J140" s="46" t="s">
        <v>226</v>
      </c>
      <c r="K140" s="47" t="s">
        <v>395</v>
      </c>
      <c r="L140" s="45" t="s">
        <v>535</v>
      </c>
      <c r="M140" s="76">
        <v>73</v>
      </c>
      <c r="N140" s="76">
        <f t="shared" si="6"/>
        <v>87.6</v>
      </c>
      <c r="O140" s="49" t="s">
        <v>41</v>
      </c>
      <c r="P140" s="45"/>
      <c r="Q140" s="50" t="s">
        <v>2</v>
      </c>
      <c r="R140" s="70">
        <f>IF(Таблица68[[#This Row],[Столбец2]]="A",1,IF(Таблица68[[#This Row],[Столбец2]]="B",2,IF(Таблица68[[#This Row],[Столбец2]]="C",3)))</f>
        <v>1</v>
      </c>
      <c r="S140" s="104" t="s">
        <v>1605</v>
      </c>
    </row>
    <row r="141" spans="1:19" ht="25.5">
      <c r="A141" s="44" t="s">
        <v>116</v>
      </c>
      <c r="B141" s="45" t="s">
        <v>532</v>
      </c>
      <c r="C141" s="45" t="s">
        <v>1401</v>
      </c>
      <c r="D141" s="46" t="s">
        <v>533</v>
      </c>
      <c r="E141" s="46" t="str">
        <f>RIGHT(Таблица68[[#This Row],[Полное  наименование]],18)</f>
        <v>SCA 20 D STR PN 52</v>
      </c>
      <c r="F141" s="46" t="s">
        <v>23</v>
      </c>
      <c r="G141" s="46">
        <v>20</v>
      </c>
      <c r="H141" s="46">
        <v>52</v>
      </c>
      <c r="I141" s="46" t="s">
        <v>132</v>
      </c>
      <c r="J141" s="46" t="s">
        <v>226</v>
      </c>
      <c r="K141" s="47" t="s">
        <v>395</v>
      </c>
      <c r="L141" s="45" t="s">
        <v>536</v>
      </c>
      <c r="M141" s="76">
        <v>78</v>
      </c>
      <c r="N141" s="76">
        <f t="shared" si="6"/>
        <v>93.6</v>
      </c>
      <c r="O141" s="49" t="s">
        <v>41</v>
      </c>
      <c r="P141" s="45"/>
      <c r="Q141" s="55" t="s">
        <v>6</v>
      </c>
      <c r="R141" s="70">
        <f>IF(Таблица68[[#This Row],[Столбец2]]="A",1,IF(Таблица68[[#This Row],[Столбец2]]="B",2,IF(Таблица68[[#This Row],[Столбец2]]="C",3)))</f>
        <v>3</v>
      </c>
      <c r="S141" s="104" t="s">
        <v>1643</v>
      </c>
    </row>
    <row r="142" spans="1:19" ht="16.5">
      <c r="A142" s="44" t="s">
        <v>131</v>
      </c>
      <c r="B142" s="45" t="s">
        <v>532</v>
      </c>
      <c r="C142" s="45" t="s">
        <v>1402</v>
      </c>
      <c r="D142" s="46" t="s">
        <v>533</v>
      </c>
      <c r="E142" s="46" t="str">
        <f>RIGHT(Таблица68[[#This Row],[Полное  наименование]],18)</f>
        <v>SCA 20 D ANG PN 52</v>
      </c>
      <c r="F142" s="46" t="s">
        <v>40</v>
      </c>
      <c r="G142" s="46">
        <v>20</v>
      </c>
      <c r="H142" s="46">
        <v>52</v>
      </c>
      <c r="I142" s="46" t="s">
        <v>132</v>
      </c>
      <c r="J142" s="46" t="s">
        <v>226</v>
      </c>
      <c r="K142" s="47" t="s">
        <v>395</v>
      </c>
      <c r="L142" s="45" t="s">
        <v>537</v>
      </c>
      <c r="M142" s="76">
        <v>78</v>
      </c>
      <c r="N142" s="76">
        <f t="shared" si="6"/>
        <v>93.6</v>
      </c>
      <c r="O142" s="49" t="s">
        <v>41</v>
      </c>
      <c r="P142" s="45"/>
      <c r="Q142" s="58" t="s">
        <v>4</v>
      </c>
      <c r="R142" s="70">
        <f>IF(Таблица68[[#This Row],[Столбец2]]="A",1,IF(Таблица68[[#This Row],[Столбец2]]="B",2,IF(Таблица68[[#This Row],[Столбец2]]="C",3)))</f>
        <v>2</v>
      </c>
      <c r="S142" s="104" t="s">
        <v>1606</v>
      </c>
    </row>
    <row r="143" spans="1:19" ht="25.5">
      <c r="A143" s="44" t="s">
        <v>117</v>
      </c>
      <c r="B143" s="45" t="s">
        <v>532</v>
      </c>
      <c r="C143" s="45" t="s">
        <v>1403</v>
      </c>
      <c r="D143" s="46" t="s">
        <v>533</v>
      </c>
      <c r="E143" s="46" t="str">
        <f>RIGHT(Таблица68[[#This Row],[Полное  наименование]],18)</f>
        <v>SCA 25 D STR PN 52</v>
      </c>
      <c r="F143" s="46" t="s">
        <v>23</v>
      </c>
      <c r="G143" s="46">
        <v>25</v>
      </c>
      <c r="H143" s="46">
        <v>52</v>
      </c>
      <c r="I143" s="46" t="s">
        <v>132</v>
      </c>
      <c r="J143" s="46" t="s">
        <v>226</v>
      </c>
      <c r="K143" s="47" t="s">
        <v>395</v>
      </c>
      <c r="L143" s="45" t="s">
        <v>538</v>
      </c>
      <c r="M143" s="76">
        <v>102</v>
      </c>
      <c r="N143" s="76">
        <f t="shared" si="6"/>
        <v>122.39999999999999</v>
      </c>
      <c r="O143" s="49" t="s">
        <v>41</v>
      </c>
      <c r="P143" s="45"/>
      <c r="Q143" s="55" t="s">
        <v>6</v>
      </c>
      <c r="R143" s="70">
        <f>IF(Таблица68[[#This Row],[Столбец2]]="A",1,IF(Таблица68[[#This Row],[Столбец2]]="B",2,IF(Таблица68[[#This Row],[Столбец2]]="C",3)))</f>
        <v>3</v>
      </c>
      <c r="S143" s="104" t="s">
        <v>1643</v>
      </c>
    </row>
    <row r="144" spans="1:19" ht="16.5">
      <c r="A144" s="44" t="s">
        <v>133</v>
      </c>
      <c r="B144" s="45" t="s">
        <v>532</v>
      </c>
      <c r="C144" s="45" t="s">
        <v>1404</v>
      </c>
      <c r="D144" s="46" t="s">
        <v>533</v>
      </c>
      <c r="E144" s="46" t="str">
        <f>RIGHT(Таблица68[[#This Row],[Полное  наименование]],18)</f>
        <v>SCA 25 D ANG PN 52</v>
      </c>
      <c r="F144" s="46" t="s">
        <v>40</v>
      </c>
      <c r="G144" s="46">
        <v>25</v>
      </c>
      <c r="H144" s="46">
        <v>52</v>
      </c>
      <c r="I144" s="46" t="s">
        <v>132</v>
      </c>
      <c r="J144" s="46" t="s">
        <v>226</v>
      </c>
      <c r="K144" s="47" t="s">
        <v>395</v>
      </c>
      <c r="L144" s="45" t="s">
        <v>539</v>
      </c>
      <c r="M144" s="76">
        <v>102</v>
      </c>
      <c r="N144" s="76">
        <f t="shared" si="6"/>
        <v>122.39999999999999</v>
      </c>
      <c r="O144" s="49" t="s">
        <v>41</v>
      </c>
      <c r="P144" s="45"/>
      <c r="Q144" s="58" t="s">
        <v>4</v>
      </c>
      <c r="R144" s="70">
        <f>IF(Таблица68[[#This Row],[Столбец2]]="A",1,IF(Таблица68[[#This Row],[Столбец2]]="B",2,IF(Таблица68[[#This Row],[Столбец2]]="C",3)))</f>
        <v>2</v>
      </c>
      <c r="S144" s="104" t="s">
        <v>1606</v>
      </c>
    </row>
    <row r="145" spans="1:19" ht="25.5">
      <c r="A145" s="44" t="s">
        <v>118</v>
      </c>
      <c r="B145" s="45" t="s">
        <v>532</v>
      </c>
      <c r="C145" s="45" t="s">
        <v>1405</v>
      </c>
      <c r="D145" s="46" t="s">
        <v>533</v>
      </c>
      <c r="E145" s="46" t="str">
        <f>RIGHT(Таблица68[[#This Row],[Полное  наименование]],18)</f>
        <v>SCA 32 D STR PN 52</v>
      </c>
      <c r="F145" s="46" t="s">
        <v>23</v>
      </c>
      <c r="G145" s="46">
        <v>32</v>
      </c>
      <c r="H145" s="46">
        <v>52</v>
      </c>
      <c r="I145" s="46" t="s">
        <v>132</v>
      </c>
      <c r="J145" s="46" t="s">
        <v>226</v>
      </c>
      <c r="K145" s="47" t="s">
        <v>395</v>
      </c>
      <c r="L145" s="45" t="s">
        <v>540</v>
      </c>
      <c r="M145" s="76">
        <v>110</v>
      </c>
      <c r="N145" s="76">
        <f t="shared" si="6"/>
        <v>132</v>
      </c>
      <c r="O145" s="49" t="s">
        <v>41</v>
      </c>
      <c r="P145" s="45"/>
      <c r="Q145" s="55" t="s">
        <v>6</v>
      </c>
      <c r="R145" s="70">
        <f>IF(Таблица68[[#This Row],[Столбец2]]="A",1,IF(Таблица68[[#This Row],[Столбец2]]="B",2,IF(Таблица68[[#This Row],[Столбец2]]="C",3)))</f>
        <v>3</v>
      </c>
      <c r="S145" s="104" t="s">
        <v>1643</v>
      </c>
    </row>
    <row r="146" spans="1:19" ht="25.5">
      <c r="A146" s="44" t="s">
        <v>134</v>
      </c>
      <c r="B146" s="45" t="s">
        <v>532</v>
      </c>
      <c r="C146" s="45" t="s">
        <v>1406</v>
      </c>
      <c r="D146" s="46" t="s">
        <v>533</v>
      </c>
      <c r="E146" s="46" t="str">
        <f>RIGHT(Таблица68[[#This Row],[Полное  наименование]],18)</f>
        <v>SCA 32 D ANG PN 52</v>
      </c>
      <c r="F146" s="46" t="s">
        <v>40</v>
      </c>
      <c r="G146" s="46">
        <v>32</v>
      </c>
      <c r="H146" s="46">
        <v>52</v>
      </c>
      <c r="I146" s="46" t="s">
        <v>132</v>
      </c>
      <c r="J146" s="46" t="s">
        <v>226</v>
      </c>
      <c r="K146" s="47" t="s">
        <v>395</v>
      </c>
      <c r="L146" s="45" t="s">
        <v>541</v>
      </c>
      <c r="M146" s="76">
        <v>110</v>
      </c>
      <c r="N146" s="76">
        <f t="shared" si="6"/>
        <v>132</v>
      </c>
      <c r="O146" s="49" t="s">
        <v>41</v>
      </c>
      <c r="P146" s="45"/>
      <c r="Q146" s="55" t="s">
        <v>6</v>
      </c>
      <c r="R146" s="70">
        <f>IF(Таблица68[[#This Row],[Столбец2]]="A",1,IF(Таблица68[[#This Row],[Столбец2]]="B",2,IF(Таблица68[[#This Row],[Столбец2]]="C",3)))</f>
        <v>3</v>
      </c>
      <c r="S146" s="104" t="s">
        <v>1643</v>
      </c>
    </row>
    <row r="147" spans="1:19" ht="25.5">
      <c r="A147" s="44" t="s">
        <v>119</v>
      </c>
      <c r="B147" s="45" t="s">
        <v>532</v>
      </c>
      <c r="C147" s="45" t="s">
        <v>1407</v>
      </c>
      <c r="D147" s="46" t="s">
        <v>533</v>
      </c>
      <c r="E147" s="46" t="str">
        <f>RIGHT(Таблица68[[#This Row],[Полное  наименование]],18)</f>
        <v>SCA 40 D STR PN 52</v>
      </c>
      <c r="F147" s="46" t="s">
        <v>23</v>
      </c>
      <c r="G147" s="46">
        <v>40</v>
      </c>
      <c r="H147" s="46">
        <v>52</v>
      </c>
      <c r="I147" s="46" t="s">
        <v>132</v>
      </c>
      <c r="J147" s="46" t="s">
        <v>226</v>
      </c>
      <c r="K147" s="47" t="s">
        <v>395</v>
      </c>
      <c r="L147" s="45" t="s">
        <v>542</v>
      </c>
      <c r="M147" s="76">
        <v>150</v>
      </c>
      <c r="N147" s="76">
        <f t="shared" si="6"/>
        <v>180</v>
      </c>
      <c r="O147" s="49" t="s">
        <v>41</v>
      </c>
      <c r="P147" s="45"/>
      <c r="Q147" s="55" t="s">
        <v>6</v>
      </c>
      <c r="R147" s="70">
        <f>IF(Таблица68[[#This Row],[Столбец2]]="A",1,IF(Таблица68[[#This Row],[Столбец2]]="B",2,IF(Таблица68[[#This Row],[Столбец2]]="C",3)))</f>
        <v>3</v>
      </c>
      <c r="S147" s="104" t="s">
        <v>1643</v>
      </c>
    </row>
    <row r="148" spans="1:19" ht="25.5">
      <c r="A148" s="44" t="s">
        <v>135</v>
      </c>
      <c r="B148" s="45" t="s">
        <v>532</v>
      </c>
      <c r="C148" s="45" t="s">
        <v>1408</v>
      </c>
      <c r="D148" s="46" t="s">
        <v>533</v>
      </c>
      <c r="E148" s="46" t="str">
        <f>RIGHT(Таблица68[[#This Row],[Полное  наименование]],18)</f>
        <v>SCA 40 D ANG PN 52</v>
      </c>
      <c r="F148" s="46" t="s">
        <v>40</v>
      </c>
      <c r="G148" s="46">
        <v>40</v>
      </c>
      <c r="H148" s="46">
        <v>52</v>
      </c>
      <c r="I148" s="46" t="s">
        <v>132</v>
      </c>
      <c r="J148" s="46" t="s">
        <v>226</v>
      </c>
      <c r="K148" s="47" t="s">
        <v>395</v>
      </c>
      <c r="L148" s="45" t="s">
        <v>543</v>
      </c>
      <c r="M148" s="76">
        <v>150</v>
      </c>
      <c r="N148" s="76">
        <f t="shared" si="6"/>
        <v>180</v>
      </c>
      <c r="O148" s="49" t="s">
        <v>41</v>
      </c>
      <c r="P148" s="45"/>
      <c r="Q148" s="55" t="s">
        <v>6</v>
      </c>
      <c r="R148" s="70">
        <f>IF(Таблица68[[#This Row],[Столбец2]]="A",1,IF(Таблица68[[#This Row],[Столбец2]]="B",2,IF(Таблица68[[#This Row],[Столбец2]]="C",3)))</f>
        <v>3</v>
      </c>
      <c r="S148" s="104" t="s">
        <v>1643</v>
      </c>
    </row>
    <row r="149" spans="1:19" ht="16.5">
      <c r="A149" s="44" t="s">
        <v>120</v>
      </c>
      <c r="B149" s="45" t="s">
        <v>532</v>
      </c>
      <c r="C149" s="45" t="s">
        <v>1409</v>
      </c>
      <c r="D149" s="46" t="s">
        <v>533</v>
      </c>
      <c r="E149" s="46" t="str">
        <f>RIGHT(Таблица68[[#This Row],[Полное  наименование]],18)</f>
        <v>SCA 50 D STR PN 52</v>
      </c>
      <c r="F149" s="46" t="s">
        <v>23</v>
      </c>
      <c r="G149" s="46">
        <v>50</v>
      </c>
      <c r="H149" s="46">
        <v>52</v>
      </c>
      <c r="I149" s="46" t="s">
        <v>132</v>
      </c>
      <c r="J149" s="46" t="s">
        <v>226</v>
      </c>
      <c r="K149" s="47" t="s">
        <v>395</v>
      </c>
      <c r="L149" s="45" t="s">
        <v>544</v>
      </c>
      <c r="M149" s="76">
        <v>175</v>
      </c>
      <c r="N149" s="76">
        <f t="shared" si="6"/>
        <v>210</v>
      </c>
      <c r="O149" s="49" t="s">
        <v>41</v>
      </c>
      <c r="P149" s="45"/>
      <c r="Q149" s="58" t="s">
        <v>4</v>
      </c>
      <c r="R149" s="70">
        <f>IF(Таблица68[[#This Row],[Столбец2]]="A",1,IF(Таблица68[[#This Row],[Столбец2]]="B",2,IF(Таблица68[[#This Row],[Столбец2]]="C",3)))</f>
        <v>2</v>
      </c>
      <c r="S149" s="104" t="s">
        <v>1606</v>
      </c>
    </row>
    <row r="150" spans="1:19" ht="16.5">
      <c r="A150" s="44" t="s">
        <v>136</v>
      </c>
      <c r="B150" s="45" t="s">
        <v>532</v>
      </c>
      <c r="C150" s="45" t="s">
        <v>1410</v>
      </c>
      <c r="D150" s="46" t="s">
        <v>533</v>
      </c>
      <c r="E150" s="46" t="str">
        <f>RIGHT(Таблица68[[#This Row],[Полное  наименование]],18)</f>
        <v>SCA 50 D ANG PN 52</v>
      </c>
      <c r="F150" s="46" t="s">
        <v>40</v>
      </c>
      <c r="G150" s="46">
        <v>50</v>
      </c>
      <c r="H150" s="46">
        <v>52</v>
      </c>
      <c r="I150" s="46" t="s">
        <v>132</v>
      </c>
      <c r="J150" s="46" t="s">
        <v>226</v>
      </c>
      <c r="K150" s="47" t="s">
        <v>395</v>
      </c>
      <c r="L150" s="45" t="s">
        <v>545</v>
      </c>
      <c r="M150" s="76">
        <v>175</v>
      </c>
      <c r="N150" s="76">
        <f t="shared" si="6"/>
        <v>210</v>
      </c>
      <c r="O150" s="49" t="s">
        <v>41</v>
      </c>
      <c r="P150" s="45"/>
      <c r="Q150" s="58" t="s">
        <v>4</v>
      </c>
      <c r="R150" s="70">
        <f>IF(Таблица68[[#This Row],[Столбец2]]="A",1,IF(Таблица68[[#This Row],[Столбец2]]="B",2,IF(Таблица68[[#This Row],[Столбец2]]="C",3)))</f>
        <v>2</v>
      </c>
      <c r="S150" s="104" t="s">
        <v>1606</v>
      </c>
    </row>
    <row r="151" spans="1:19" ht="25.5">
      <c r="A151" s="44" t="s">
        <v>121</v>
      </c>
      <c r="B151" s="45" t="s">
        <v>532</v>
      </c>
      <c r="C151" s="45" t="s">
        <v>1411</v>
      </c>
      <c r="D151" s="46" t="s">
        <v>533</v>
      </c>
      <c r="E151" s="46" t="str">
        <f>RIGHT(Таблица68[[#This Row],[Полное  наименование]],18)</f>
        <v>SCA 65 D STR PN 52</v>
      </c>
      <c r="F151" s="46" t="s">
        <v>23</v>
      </c>
      <c r="G151" s="46">
        <v>65</v>
      </c>
      <c r="H151" s="46">
        <v>52</v>
      </c>
      <c r="I151" s="46" t="s">
        <v>132</v>
      </c>
      <c r="J151" s="46" t="s">
        <v>226</v>
      </c>
      <c r="K151" s="47" t="s">
        <v>395</v>
      </c>
      <c r="L151" s="45" t="s">
        <v>546</v>
      </c>
      <c r="M151" s="76">
        <v>255</v>
      </c>
      <c r="N151" s="76">
        <f t="shared" si="6"/>
        <v>306</v>
      </c>
      <c r="O151" s="49" t="s">
        <v>41</v>
      </c>
      <c r="P151" s="45"/>
      <c r="Q151" s="55" t="s">
        <v>6</v>
      </c>
      <c r="R151" s="70">
        <f>IF(Таблица68[[#This Row],[Столбец2]]="A",1,IF(Таблица68[[#This Row],[Столбец2]]="B",2,IF(Таблица68[[#This Row],[Столбец2]]="C",3)))</f>
        <v>3</v>
      </c>
      <c r="S151" s="104" t="s">
        <v>1643</v>
      </c>
    </row>
    <row r="152" spans="1:19" ht="16.5">
      <c r="A152" s="44" t="s">
        <v>137</v>
      </c>
      <c r="B152" s="45" t="s">
        <v>532</v>
      </c>
      <c r="C152" s="45" t="s">
        <v>1412</v>
      </c>
      <c r="D152" s="46" t="s">
        <v>533</v>
      </c>
      <c r="E152" s="46" t="str">
        <f>RIGHT(Таблица68[[#This Row],[Полное  наименование]],18)</f>
        <v>SCA 65 D ANG PN 52</v>
      </c>
      <c r="F152" s="46" t="s">
        <v>40</v>
      </c>
      <c r="G152" s="46">
        <v>65</v>
      </c>
      <c r="H152" s="46">
        <v>52</v>
      </c>
      <c r="I152" s="46" t="s">
        <v>132</v>
      </c>
      <c r="J152" s="46" t="s">
        <v>226</v>
      </c>
      <c r="K152" s="47" t="s">
        <v>395</v>
      </c>
      <c r="L152" s="45" t="s">
        <v>547</v>
      </c>
      <c r="M152" s="76">
        <v>255</v>
      </c>
      <c r="N152" s="76">
        <f t="shared" si="6"/>
        <v>306</v>
      </c>
      <c r="O152" s="49" t="s">
        <v>41</v>
      </c>
      <c r="P152" s="45"/>
      <c r="Q152" s="58" t="s">
        <v>4</v>
      </c>
      <c r="R152" s="70">
        <f>IF(Таблица68[[#This Row],[Столбец2]]="A",1,IF(Таблица68[[#This Row],[Столбец2]]="B",2,IF(Таблица68[[#This Row],[Столбец2]]="C",3)))</f>
        <v>2</v>
      </c>
      <c r="S152" s="104" t="s">
        <v>1606</v>
      </c>
    </row>
    <row r="153" spans="1:19" ht="25.5">
      <c r="A153" s="44" t="s">
        <v>122</v>
      </c>
      <c r="B153" s="45" t="s">
        <v>532</v>
      </c>
      <c r="C153" s="45" t="s">
        <v>1413</v>
      </c>
      <c r="D153" s="46" t="s">
        <v>533</v>
      </c>
      <c r="E153" s="46" t="str">
        <f>RIGHT(Таблица68[[#This Row],[Полное  наименование]],18)</f>
        <v>SCA 80 D STR PN 52</v>
      </c>
      <c r="F153" s="46" t="s">
        <v>23</v>
      </c>
      <c r="G153" s="46">
        <v>80</v>
      </c>
      <c r="H153" s="46">
        <v>52</v>
      </c>
      <c r="I153" s="46" t="s">
        <v>132</v>
      </c>
      <c r="J153" s="46" t="s">
        <v>226</v>
      </c>
      <c r="K153" s="47" t="s">
        <v>395</v>
      </c>
      <c r="L153" s="45" t="s">
        <v>548</v>
      </c>
      <c r="M153" s="76">
        <v>290</v>
      </c>
      <c r="N153" s="76">
        <f t="shared" si="6"/>
        <v>348</v>
      </c>
      <c r="O153" s="49" t="s">
        <v>41</v>
      </c>
      <c r="P153" s="45"/>
      <c r="Q153" s="55" t="s">
        <v>6</v>
      </c>
      <c r="R153" s="70">
        <f>IF(Таблица68[[#This Row],[Столбец2]]="A",1,IF(Таблица68[[#This Row],[Столбец2]]="B",2,IF(Таблица68[[#This Row],[Столбец2]]="C",3)))</f>
        <v>3</v>
      </c>
      <c r="S153" s="104" t="s">
        <v>1643</v>
      </c>
    </row>
    <row r="154" spans="1:19" ht="16.5">
      <c r="A154" s="44" t="s">
        <v>138</v>
      </c>
      <c r="B154" s="45" t="s">
        <v>532</v>
      </c>
      <c r="C154" s="45" t="s">
        <v>1414</v>
      </c>
      <c r="D154" s="46" t="s">
        <v>533</v>
      </c>
      <c r="E154" s="46" t="str">
        <f>RIGHT(Таблица68[[#This Row],[Полное  наименование]],18)</f>
        <v>SCA 80 D ANG PN 52</v>
      </c>
      <c r="F154" s="46" t="s">
        <v>40</v>
      </c>
      <c r="G154" s="46">
        <v>80</v>
      </c>
      <c r="H154" s="46">
        <v>52</v>
      </c>
      <c r="I154" s="46" t="s">
        <v>132</v>
      </c>
      <c r="J154" s="46" t="s">
        <v>226</v>
      </c>
      <c r="K154" s="47" t="s">
        <v>395</v>
      </c>
      <c r="L154" s="45" t="s">
        <v>549</v>
      </c>
      <c r="M154" s="76">
        <v>290</v>
      </c>
      <c r="N154" s="76">
        <f t="shared" si="6"/>
        <v>348</v>
      </c>
      <c r="O154" s="49" t="s">
        <v>41</v>
      </c>
      <c r="P154" s="45"/>
      <c r="Q154" s="58" t="s">
        <v>4</v>
      </c>
      <c r="R154" s="70">
        <f>IF(Таблица68[[#This Row],[Столбец2]]="A",1,IF(Таблица68[[#This Row],[Столбец2]]="B",2,IF(Таблица68[[#This Row],[Столбец2]]="C",3)))</f>
        <v>2</v>
      </c>
      <c r="S154" s="104" t="s">
        <v>1606</v>
      </c>
    </row>
    <row r="155" spans="1:19" s="57" customFormat="1" ht="25.5">
      <c r="A155" s="44" t="s">
        <v>123</v>
      </c>
      <c r="B155" s="45" t="s">
        <v>532</v>
      </c>
      <c r="C155" s="45" t="s">
        <v>1415</v>
      </c>
      <c r="D155" s="46" t="s">
        <v>533</v>
      </c>
      <c r="E155" s="46" t="str">
        <f>RIGHT(Таблица68[[#This Row],[Полное  наименование]],19)</f>
        <v>SCA 100 D STR PN 52</v>
      </c>
      <c r="F155" s="46" t="s">
        <v>23</v>
      </c>
      <c r="G155" s="46">
        <v>100</v>
      </c>
      <c r="H155" s="46">
        <v>52</v>
      </c>
      <c r="I155" s="46" t="s">
        <v>132</v>
      </c>
      <c r="J155" s="46" t="s">
        <v>226</v>
      </c>
      <c r="K155" s="47" t="s">
        <v>395</v>
      </c>
      <c r="L155" s="45" t="s">
        <v>550</v>
      </c>
      <c r="M155" s="76">
        <v>480</v>
      </c>
      <c r="N155" s="76">
        <f t="shared" ref="N155:N218" si="7">M155*1.2</f>
        <v>576</v>
      </c>
      <c r="O155" s="49" t="s">
        <v>41</v>
      </c>
      <c r="P155" s="56"/>
      <c r="Q155" s="55" t="s">
        <v>6</v>
      </c>
      <c r="R155" s="70">
        <f>IF(Таблица68[[#This Row],[Столбец2]]="A",1,IF(Таблица68[[#This Row],[Столбец2]]="B",2,IF(Таблица68[[#This Row],[Столбец2]]="C",3)))</f>
        <v>3</v>
      </c>
      <c r="S155" s="106" t="s">
        <v>1643</v>
      </c>
    </row>
    <row r="156" spans="1:19" s="57" customFormat="1" ht="37.35" customHeight="1">
      <c r="A156" s="44" t="s">
        <v>139</v>
      </c>
      <c r="B156" s="45" t="s">
        <v>532</v>
      </c>
      <c r="C156" s="45" t="s">
        <v>1416</v>
      </c>
      <c r="D156" s="46" t="s">
        <v>533</v>
      </c>
      <c r="E156" s="46" t="str">
        <f>RIGHT(Таблица68[[#This Row],[Полное  наименование]],19)</f>
        <v>SCA 100 D ANG PN 52</v>
      </c>
      <c r="F156" s="46" t="s">
        <v>40</v>
      </c>
      <c r="G156" s="46">
        <v>100</v>
      </c>
      <c r="H156" s="46">
        <v>52</v>
      </c>
      <c r="I156" s="46" t="s">
        <v>132</v>
      </c>
      <c r="J156" s="46" t="s">
        <v>226</v>
      </c>
      <c r="K156" s="47" t="s">
        <v>395</v>
      </c>
      <c r="L156" s="45" t="s">
        <v>551</v>
      </c>
      <c r="M156" s="76">
        <v>480</v>
      </c>
      <c r="N156" s="76">
        <f t="shared" si="7"/>
        <v>576</v>
      </c>
      <c r="O156" s="49" t="s">
        <v>41</v>
      </c>
      <c r="P156" s="56"/>
      <c r="Q156" s="55" t="s">
        <v>6</v>
      </c>
      <c r="R156" s="70">
        <f>IF(Таблица68[[#This Row],[Столбец2]]="A",1,IF(Таблица68[[#This Row],[Столбец2]]="B",2,IF(Таблица68[[#This Row],[Столбец2]]="C",3)))</f>
        <v>3</v>
      </c>
      <c r="S156" s="106" t="s">
        <v>1643</v>
      </c>
    </row>
    <row r="157" spans="1:19" s="57" customFormat="1" ht="25.5">
      <c r="A157" s="44" t="s">
        <v>124</v>
      </c>
      <c r="B157" s="45" t="s">
        <v>532</v>
      </c>
      <c r="C157" s="45" t="s">
        <v>1417</v>
      </c>
      <c r="D157" s="46" t="s">
        <v>533</v>
      </c>
      <c r="E157" s="46" t="str">
        <f>RIGHT(Таблица68[[#This Row],[Полное  наименование]],19)</f>
        <v>SCA 125 D STR PN 52</v>
      </c>
      <c r="F157" s="46" t="s">
        <v>23</v>
      </c>
      <c r="G157" s="46">
        <v>125</v>
      </c>
      <c r="H157" s="46">
        <v>52</v>
      </c>
      <c r="I157" s="46" t="s">
        <v>132</v>
      </c>
      <c r="J157" s="46" t="s">
        <v>226</v>
      </c>
      <c r="K157" s="47" t="s">
        <v>395</v>
      </c>
      <c r="L157" s="45" t="s">
        <v>552</v>
      </c>
      <c r="M157" s="76">
        <v>990</v>
      </c>
      <c r="N157" s="76">
        <f t="shared" si="7"/>
        <v>1188</v>
      </c>
      <c r="O157" s="49" t="s">
        <v>41</v>
      </c>
      <c r="P157" s="56"/>
      <c r="Q157" s="55" t="s">
        <v>6</v>
      </c>
      <c r="R157" s="70">
        <f>IF(Таблица68[[#This Row],[Столбец2]]="A",1,IF(Таблица68[[#This Row],[Столбец2]]="B",2,IF(Таблица68[[#This Row],[Столбец2]]="C",3)))</f>
        <v>3</v>
      </c>
      <c r="S157" s="106" t="s">
        <v>1643</v>
      </c>
    </row>
    <row r="158" spans="1:19" s="57" customFormat="1" ht="29.85" customHeight="1">
      <c r="A158" s="44" t="s">
        <v>140</v>
      </c>
      <c r="B158" s="45" t="s">
        <v>532</v>
      </c>
      <c r="C158" s="45" t="s">
        <v>1418</v>
      </c>
      <c r="D158" s="46" t="s">
        <v>533</v>
      </c>
      <c r="E158" s="46" t="str">
        <f>RIGHT(Таблица68[[#This Row],[Полное  наименование]],19)</f>
        <v>SCA 125 D ANG PN 52</v>
      </c>
      <c r="F158" s="46" t="s">
        <v>40</v>
      </c>
      <c r="G158" s="46">
        <v>125</v>
      </c>
      <c r="H158" s="46">
        <v>52</v>
      </c>
      <c r="I158" s="46" t="s">
        <v>132</v>
      </c>
      <c r="J158" s="46" t="s">
        <v>226</v>
      </c>
      <c r="K158" s="47" t="s">
        <v>395</v>
      </c>
      <c r="L158" s="45" t="s">
        <v>553</v>
      </c>
      <c r="M158" s="76">
        <v>990</v>
      </c>
      <c r="N158" s="76">
        <f t="shared" si="7"/>
        <v>1188</v>
      </c>
      <c r="O158" s="49" t="s">
        <v>41</v>
      </c>
      <c r="P158" s="56"/>
      <c r="Q158" s="55" t="s">
        <v>6</v>
      </c>
      <c r="R158" s="70">
        <f>IF(Таблица68[[#This Row],[Столбец2]]="A",1,IF(Таблица68[[#This Row],[Столбец2]]="B",2,IF(Таблица68[[#This Row],[Столбец2]]="C",3)))</f>
        <v>3</v>
      </c>
      <c r="S158" s="106" t="s">
        <v>1643</v>
      </c>
    </row>
    <row r="159" spans="1:19" s="57" customFormat="1" ht="25.5">
      <c r="A159" s="44" t="s">
        <v>125</v>
      </c>
      <c r="B159" s="45" t="s">
        <v>532</v>
      </c>
      <c r="C159" s="45" t="s">
        <v>1419</v>
      </c>
      <c r="D159" s="46" t="s">
        <v>533</v>
      </c>
      <c r="E159" s="46" t="str">
        <f>RIGHT(Таблица68[[#This Row],[Полное  наименование]],19)</f>
        <v>SCA 150 D STR PN 52</v>
      </c>
      <c r="F159" s="46" t="s">
        <v>23</v>
      </c>
      <c r="G159" s="46">
        <v>150</v>
      </c>
      <c r="H159" s="46">
        <v>52</v>
      </c>
      <c r="I159" s="46" t="s">
        <v>132</v>
      </c>
      <c r="J159" s="46" t="s">
        <v>226</v>
      </c>
      <c r="K159" s="47" t="s">
        <v>395</v>
      </c>
      <c r="L159" s="45" t="s">
        <v>554</v>
      </c>
      <c r="M159" s="76">
        <v>1400</v>
      </c>
      <c r="N159" s="76">
        <f t="shared" si="7"/>
        <v>1680</v>
      </c>
      <c r="O159" s="49" t="s">
        <v>41</v>
      </c>
      <c r="P159" s="56"/>
      <c r="Q159" s="55" t="s">
        <v>6</v>
      </c>
      <c r="R159" s="70">
        <f>IF(Таблица68[[#This Row],[Столбец2]]="A",1,IF(Таблица68[[#This Row],[Столбец2]]="B",2,IF(Таблица68[[#This Row],[Столбец2]]="C",3)))</f>
        <v>3</v>
      </c>
      <c r="S159" s="106" t="s">
        <v>1643</v>
      </c>
    </row>
    <row r="160" spans="1:19" s="57" customFormat="1" ht="28.7" customHeight="1">
      <c r="A160" s="44" t="s">
        <v>141</v>
      </c>
      <c r="B160" s="45" t="s">
        <v>532</v>
      </c>
      <c r="C160" s="45" t="s">
        <v>1420</v>
      </c>
      <c r="D160" s="46" t="s">
        <v>533</v>
      </c>
      <c r="E160" s="46" t="str">
        <f>RIGHT(Таблица68[[#This Row],[Полное  наименование]],19)</f>
        <v>SCA 150 D ANG PN 52</v>
      </c>
      <c r="F160" s="46" t="s">
        <v>40</v>
      </c>
      <c r="G160" s="46">
        <v>150</v>
      </c>
      <c r="H160" s="46">
        <v>52</v>
      </c>
      <c r="I160" s="46" t="s">
        <v>132</v>
      </c>
      <c r="J160" s="46" t="s">
        <v>226</v>
      </c>
      <c r="K160" s="47" t="s">
        <v>395</v>
      </c>
      <c r="L160" s="45" t="s">
        <v>555</v>
      </c>
      <c r="M160" s="76">
        <v>1400</v>
      </c>
      <c r="N160" s="76">
        <f t="shared" si="7"/>
        <v>1680</v>
      </c>
      <c r="O160" s="49" t="s">
        <v>41</v>
      </c>
      <c r="P160" s="56"/>
      <c r="Q160" s="55" t="s">
        <v>6</v>
      </c>
      <c r="R160" s="70">
        <f>IF(Таблица68[[#This Row],[Столбец2]]="A",1,IF(Таблица68[[#This Row],[Столбец2]]="B",2,IF(Таблица68[[#This Row],[Столбец2]]="C",3)))</f>
        <v>3</v>
      </c>
      <c r="S160" s="106" t="s">
        <v>1643</v>
      </c>
    </row>
    <row r="161" spans="1:19" ht="25.5">
      <c r="A161" s="44" t="s">
        <v>126</v>
      </c>
      <c r="B161" s="45" t="s">
        <v>532</v>
      </c>
      <c r="C161" s="45" t="s">
        <v>1421</v>
      </c>
      <c r="D161" s="46" t="s">
        <v>533</v>
      </c>
      <c r="E161" s="46" t="str">
        <f>RIGHT(Таблица68[[#This Row],[Полное  наименование]],19)</f>
        <v>SCA 100 D STR PN 40</v>
      </c>
      <c r="F161" s="46" t="s">
        <v>23</v>
      </c>
      <c r="G161" s="46">
        <v>100</v>
      </c>
      <c r="H161" s="46">
        <v>40</v>
      </c>
      <c r="I161" s="46" t="s">
        <v>132</v>
      </c>
      <c r="J161" s="46" t="s">
        <v>226</v>
      </c>
      <c r="K161" s="47" t="s">
        <v>395</v>
      </c>
      <c r="L161" s="45" t="s">
        <v>556</v>
      </c>
      <c r="M161" s="76">
        <v>420</v>
      </c>
      <c r="N161" s="76">
        <f t="shared" si="7"/>
        <v>504</v>
      </c>
      <c r="O161" s="49" t="s">
        <v>41</v>
      </c>
      <c r="P161" s="45"/>
      <c r="Q161" s="55" t="s">
        <v>6</v>
      </c>
      <c r="R161" s="70">
        <f>IF(Таблица68[[#This Row],[Столбец2]]="A",1,IF(Таблица68[[#This Row],[Столбец2]]="B",2,IF(Таблица68[[#This Row],[Столбец2]]="C",3)))</f>
        <v>3</v>
      </c>
      <c r="S161" s="104" t="s">
        <v>1643</v>
      </c>
    </row>
    <row r="162" spans="1:19" ht="18.75" customHeight="1">
      <c r="A162" s="44" t="s">
        <v>142</v>
      </c>
      <c r="B162" s="45" t="s">
        <v>532</v>
      </c>
      <c r="C162" s="45" t="s">
        <v>1422</v>
      </c>
      <c r="D162" s="46" t="s">
        <v>533</v>
      </c>
      <c r="E162" s="46" t="str">
        <f>RIGHT(Таблица68[[#This Row],[Полное  наименование]],19)</f>
        <v>SCA 100 D ANG PN 40</v>
      </c>
      <c r="F162" s="46" t="s">
        <v>40</v>
      </c>
      <c r="G162" s="46">
        <v>100</v>
      </c>
      <c r="H162" s="46">
        <v>40</v>
      </c>
      <c r="I162" s="46" t="s">
        <v>132</v>
      </c>
      <c r="J162" s="46" t="s">
        <v>226</v>
      </c>
      <c r="K162" s="47" t="s">
        <v>395</v>
      </c>
      <c r="L162" s="45" t="s">
        <v>557</v>
      </c>
      <c r="M162" s="76">
        <v>420</v>
      </c>
      <c r="N162" s="76">
        <f t="shared" si="7"/>
        <v>504</v>
      </c>
      <c r="O162" s="49" t="s">
        <v>41</v>
      </c>
      <c r="P162" s="45"/>
      <c r="Q162" s="55" t="s">
        <v>6</v>
      </c>
      <c r="R162" s="70">
        <f>IF(Таблица68[[#This Row],[Столбец2]]="A",1,IF(Таблица68[[#This Row],[Столбец2]]="B",2,IF(Таблица68[[#This Row],[Столбец2]]="C",3)))</f>
        <v>3</v>
      </c>
      <c r="S162" s="104" t="s">
        <v>1643</v>
      </c>
    </row>
    <row r="163" spans="1:19" ht="25.5">
      <c r="A163" s="44" t="s">
        <v>127</v>
      </c>
      <c r="B163" s="45" t="s">
        <v>532</v>
      </c>
      <c r="C163" s="45" t="s">
        <v>1423</v>
      </c>
      <c r="D163" s="46" t="s">
        <v>533</v>
      </c>
      <c r="E163" s="46" t="str">
        <f>RIGHT(Таблица68[[#This Row],[Полное  наименование]],19)</f>
        <v>SCA 125 D STR PN 40</v>
      </c>
      <c r="F163" s="46" t="s">
        <v>23</v>
      </c>
      <c r="G163" s="46">
        <v>125</v>
      </c>
      <c r="H163" s="46">
        <v>40</v>
      </c>
      <c r="I163" s="46" t="s">
        <v>132</v>
      </c>
      <c r="J163" s="46" t="s">
        <v>226</v>
      </c>
      <c r="K163" s="47" t="s">
        <v>395</v>
      </c>
      <c r="L163" s="45" t="s">
        <v>558</v>
      </c>
      <c r="M163" s="76">
        <v>830</v>
      </c>
      <c r="N163" s="76">
        <f t="shared" si="7"/>
        <v>996</v>
      </c>
      <c r="O163" s="49" t="s">
        <v>41</v>
      </c>
      <c r="P163" s="45"/>
      <c r="Q163" s="55" t="s">
        <v>6</v>
      </c>
      <c r="R163" s="70">
        <f>IF(Таблица68[[#This Row],[Столбец2]]="A",1,IF(Таблица68[[#This Row],[Столбец2]]="B",2,IF(Таблица68[[#This Row],[Столбец2]]="C",3)))</f>
        <v>3</v>
      </c>
      <c r="S163" s="104" t="s">
        <v>1643</v>
      </c>
    </row>
    <row r="164" spans="1:19" ht="16.5" customHeight="1">
      <c r="A164" s="44" t="s">
        <v>143</v>
      </c>
      <c r="B164" s="45" t="s">
        <v>532</v>
      </c>
      <c r="C164" s="45" t="s">
        <v>1424</v>
      </c>
      <c r="D164" s="46" t="s">
        <v>533</v>
      </c>
      <c r="E164" s="46" t="str">
        <f>RIGHT(Таблица68[[#This Row],[Полное  наименование]],19)</f>
        <v>SCA 125 D ANG PN 40</v>
      </c>
      <c r="F164" s="46" t="s">
        <v>40</v>
      </c>
      <c r="G164" s="46">
        <v>125</v>
      </c>
      <c r="H164" s="46">
        <v>40</v>
      </c>
      <c r="I164" s="46" t="s">
        <v>132</v>
      </c>
      <c r="J164" s="46" t="s">
        <v>226</v>
      </c>
      <c r="K164" s="47" t="s">
        <v>395</v>
      </c>
      <c r="L164" s="45" t="s">
        <v>559</v>
      </c>
      <c r="M164" s="76">
        <v>830</v>
      </c>
      <c r="N164" s="76">
        <f t="shared" si="7"/>
        <v>996</v>
      </c>
      <c r="O164" s="49" t="s">
        <v>41</v>
      </c>
      <c r="P164" s="45"/>
      <c r="Q164" s="55" t="s">
        <v>6</v>
      </c>
      <c r="R164" s="70">
        <f>IF(Таблица68[[#This Row],[Столбец2]]="A",1,IF(Таблица68[[#This Row],[Столбец2]]="B",2,IF(Таблица68[[#This Row],[Столбец2]]="C",3)))</f>
        <v>3</v>
      </c>
      <c r="S164" s="104" t="s">
        <v>1643</v>
      </c>
    </row>
    <row r="165" spans="1:19" ht="25.5">
      <c r="A165" s="44" t="s">
        <v>128</v>
      </c>
      <c r="B165" s="45" t="s">
        <v>532</v>
      </c>
      <c r="C165" s="45" t="s">
        <v>1425</v>
      </c>
      <c r="D165" s="46" t="s">
        <v>533</v>
      </c>
      <c r="E165" s="46" t="str">
        <f>RIGHT(Таблица68[[#This Row],[Полное  наименование]],19)</f>
        <v>SCA 150 D STR PN 40</v>
      </c>
      <c r="F165" s="46" t="s">
        <v>23</v>
      </c>
      <c r="G165" s="46">
        <v>150</v>
      </c>
      <c r="H165" s="46">
        <v>40</v>
      </c>
      <c r="I165" s="46" t="s">
        <v>132</v>
      </c>
      <c r="J165" s="46" t="s">
        <v>226</v>
      </c>
      <c r="K165" s="47" t="s">
        <v>395</v>
      </c>
      <c r="L165" s="45" t="s">
        <v>560</v>
      </c>
      <c r="M165" s="76">
        <v>1200</v>
      </c>
      <c r="N165" s="76">
        <f t="shared" si="7"/>
        <v>1440</v>
      </c>
      <c r="O165" s="49" t="s">
        <v>41</v>
      </c>
      <c r="P165" s="45"/>
      <c r="Q165" s="55" t="s">
        <v>6</v>
      </c>
      <c r="R165" s="70">
        <f>IF(Таблица68[[#This Row],[Столбец2]]="A",1,IF(Таблица68[[#This Row],[Столбец2]]="B",2,IF(Таблица68[[#This Row],[Столбец2]]="C",3)))</f>
        <v>3</v>
      </c>
      <c r="S165" s="104" t="s">
        <v>1643</v>
      </c>
    </row>
    <row r="166" spans="1:19" ht="15.75" customHeight="1">
      <c r="A166" s="44" t="s">
        <v>144</v>
      </c>
      <c r="B166" s="45" t="s">
        <v>532</v>
      </c>
      <c r="C166" s="45" t="s">
        <v>1426</v>
      </c>
      <c r="D166" s="46" t="s">
        <v>533</v>
      </c>
      <c r="E166" s="46" t="str">
        <f>RIGHT(Таблица68[[#This Row],[Полное  наименование]],19)</f>
        <v>SCA 150 D ANG PN 40</v>
      </c>
      <c r="F166" s="46" t="s">
        <v>40</v>
      </c>
      <c r="G166" s="46">
        <v>150</v>
      </c>
      <c r="H166" s="46">
        <v>40</v>
      </c>
      <c r="I166" s="46" t="s">
        <v>132</v>
      </c>
      <c r="J166" s="46" t="s">
        <v>226</v>
      </c>
      <c r="K166" s="47" t="s">
        <v>395</v>
      </c>
      <c r="L166" s="45" t="s">
        <v>561</v>
      </c>
      <c r="M166" s="76">
        <v>1200</v>
      </c>
      <c r="N166" s="76">
        <f t="shared" si="7"/>
        <v>1440</v>
      </c>
      <c r="O166" s="49" t="s">
        <v>41</v>
      </c>
      <c r="P166" s="45"/>
      <c r="Q166" s="55" t="s">
        <v>6</v>
      </c>
      <c r="R166" s="70">
        <f>IF(Таблица68[[#This Row],[Столбец2]]="A",1,IF(Таблица68[[#This Row],[Столбец2]]="B",2,IF(Таблица68[[#This Row],[Столбец2]]="C",3)))</f>
        <v>3</v>
      </c>
      <c r="S166" s="104" t="s">
        <v>1643</v>
      </c>
    </row>
    <row r="167" spans="1:19" ht="25.5">
      <c r="A167" s="44" t="s">
        <v>153</v>
      </c>
      <c r="B167" s="45" t="s">
        <v>562</v>
      </c>
      <c r="C167" s="45" t="s">
        <v>1367</v>
      </c>
      <c r="D167" s="46" t="s">
        <v>563</v>
      </c>
      <c r="E167" s="46" t="str">
        <f>RIGHT(Таблица68[[#This Row],[Полное  наименование]],18)</f>
        <v>FIA 15 D STR PN 52</v>
      </c>
      <c r="F167" s="46" t="s">
        <v>23</v>
      </c>
      <c r="G167" s="46">
        <v>15</v>
      </c>
      <c r="H167" s="46">
        <v>52</v>
      </c>
      <c r="I167" s="46" t="s">
        <v>132</v>
      </c>
      <c r="J167" s="46" t="s">
        <v>226</v>
      </c>
      <c r="K167" s="47" t="s">
        <v>395</v>
      </c>
      <c r="L167" s="45" t="s">
        <v>564</v>
      </c>
      <c r="M167" s="76">
        <v>45</v>
      </c>
      <c r="N167" s="76">
        <f t="shared" si="7"/>
        <v>54</v>
      </c>
      <c r="O167" s="49" t="s">
        <v>41</v>
      </c>
      <c r="P167" s="45"/>
      <c r="Q167" s="50" t="s">
        <v>2</v>
      </c>
      <c r="R167" s="70">
        <f>IF(Таблица68[[#This Row],[Столбец2]]="A",1,IF(Таблица68[[#This Row],[Столбец2]]="B",2,IF(Таблица68[[#This Row],[Столбец2]]="C",3)))</f>
        <v>1</v>
      </c>
      <c r="S167" s="104" t="s">
        <v>1605</v>
      </c>
    </row>
    <row r="168" spans="1:19" ht="25.5">
      <c r="A168" s="44" t="s">
        <v>188</v>
      </c>
      <c r="B168" s="45" t="s">
        <v>562</v>
      </c>
      <c r="C168" s="45" t="s">
        <v>1368</v>
      </c>
      <c r="D168" s="46" t="s">
        <v>563</v>
      </c>
      <c r="E168" s="46" t="str">
        <f>RIGHT(Таблица68[[#This Row],[Полное  наименование]],18)</f>
        <v>FIA 15 D ANG PN 52</v>
      </c>
      <c r="F168" s="46" t="s">
        <v>40</v>
      </c>
      <c r="G168" s="46">
        <v>15</v>
      </c>
      <c r="H168" s="46">
        <v>52</v>
      </c>
      <c r="I168" s="46" t="s">
        <v>132</v>
      </c>
      <c r="J168" s="46" t="s">
        <v>226</v>
      </c>
      <c r="K168" s="47" t="s">
        <v>395</v>
      </c>
      <c r="L168" s="45" t="s">
        <v>565</v>
      </c>
      <c r="M168" s="76">
        <v>45</v>
      </c>
      <c r="N168" s="76">
        <f t="shared" si="7"/>
        <v>54</v>
      </c>
      <c r="O168" s="49" t="s">
        <v>41</v>
      </c>
      <c r="P168" s="45"/>
      <c r="Q168" s="55" t="s">
        <v>6</v>
      </c>
      <c r="R168" s="70">
        <f>IF(Таблица68[[#This Row],[Столбец2]]="A",1,IF(Таблица68[[#This Row],[Столбец2]]="B",2,IF(Таблица68[[#This Row],[Столбец2]]="C",3)))</f>
        <v>3</v>
      </c>
      <c r="S168" s="104" t="s">
        <v>1643</v>
      </c>
    </row>
    <row r="169" spans="1:19" ht="25.5">
      <c r="A169" s="44" t="s">
        <v>155</v>
      </c>
      <c r="B169" s="45" t="s">
        <v>562</v>
      </c>
      <c r="C169" s="45" t="s">
        <v>1369</v>
      </c>
      <c r="D169" s="46" t="s">
        <v>563</v>
      </c>
      <c r="E169" s="46" t="str">
        <f>RIGHT(Таблица68[[#This Row],[Полное  наименование]],18)</f>
        <v>FIA 20 D STR PN 52</v>
      </c>
      <c r="F169" s="46" t="s">
        <v>23</v>
      </c>
      <c r="G169" s="46">
        <v>20</v>
      </c>
      <c r="H169" s="46">
        <v>52</v>
      </c>
      <c r="I169" s="46" t="s">
        <v>132</v>
      </c>
      <c r="J169" s="46" t="s">
        <v>226</v>
      </c>
      <c r="K169" s="47" t="s">
        <v>395</v>
      </c>
      <c r="L169" s="45" t="s">
        <v>566</v>
      </c>
      <c r="M169" s="76">
        <v>51</v>
      </c>
      <c r="N169" s="76">
        <f t="shared" si="7"/>
        <v>61.199999999999996</v>
      </c>
      <c r="O169" s="49" t="s">
        <v>41</v>
      </c>
      <c r="P169" s="45"/>
      <c r="Q169" s="50" t="s">
        <v>2</v>
      </c>
      <c r="R169" s="70">
        <f>IF(Таблица68[[#This Row],[Столбец2]]="A",1,IF(Таблица68[[#This Row],[Столбец2]]="B",2,IF(Таблица68[[#This Row],[Столбец2]]="C",3)))</f>
        <v>1</v>
      </c>
      <c r="S169" s="104" t="s">
        <v>1605</v>
      </c>
    </row>
    <row r="170" spans="1:19" ht="25.5">
      <c r="A170" s="44" t="s">
        <v>190</v>
      </c>
      <c r="B170" s="45" t="s">
        <v>562</v>
      </c>
      <c r="C170" s="45" t="s">
        <v>1370</v>
      </c>
      <c r="D170" s="46" t="s">
        <v>563</v>
      </c>
      <c r="E170" s="46" t="str">
        <f>RIGHT(Таблица68[[#This Row],[Полное  наименование]],18)</f>
        <v>FIA 20 D ANG PN 52</v>
      </c>
      <c r="F170" s="46" t="s">
        <v>40</v>
      </c>
      <c r="G170" s="46">
        <v>20</v>
      </c>
      <c r="H170" s="46">
        <v>52</v>
      </c>
      <c r="I170" s="46" t="s">
        <v>132</v>
      </c>
      <c r="J170" s="46" t="s">
        <v>226</v>
      </c>
      <c r="K170" s="47" t="s">
        <v>395</v>
      </c>
      <c r="L170" s="45" t="s">
        <v>567</v>
      </c>
      <c r="M170" s="76">
        <v>51</v>
      </c>
      <c r="N170" s="76">
        <f t="shared" si="7"/>
        <v>61.199999999999996</v>
      </c>
      <c r="O170" s="49" t="s">
        <v>41</v>
      </c>
      <c r="P170" s="45"/>
      <c r="Q170" s="55" t="s">
        <v>6</v>
      </c>
      <c r="R170" s="70">
        <f>IF(Таблица68[[#This Row],[Столбец2]]="A",1,IF(Таблица68[[#This Row],[Столбец2]]="B",2,IF(Таблица68[[#This Row],[Столбец2]]="C",3)))</f>
        <v>3</v>
      </c>
      <c r="S170" s="104" t="s">
        <v>1643</v>
      </c>
    </row>
    <row r="171" spans="1:19" ht="25.5">
      <c r="A171" s="44" t="s">
        <v>157</v>
      </c>
      <c r="B171" s="45" t="s">
        <v>562</v>
      </c>
      <c r="C171" s="45" t="s">
        <v>1371</v>
      </c>
      <c r="D171" s="46" t="s">
        <v>563</v>
      </c>
      <c r="E171" s="46" t="str">
        <f>RIGHT(Таблица68[[#This Row],[Полное  наименование]],18)</f>
        <v>FIA 25 D STR PN 52</v>
      </c>
      <c r="F171" s="46" t="s">
        <v>23</v>
      </c>
      <c r="G171" s="46">
        <v>25</v>
      </c>
      <c r="H171" s="46">
        <v>52</v>
      </c>
      <c r="I171" s="46" t="s">
        <v>132</v>
      </c>
      <c r="J171" s="46" t="s">
        <v>226</v>
      </c>
      <c r="K171" s="47" t="s">
        <v>395</v>
      </c>
      <c r="L171" s="45" t="s">
        <v>568</v>
      </c>
      <c r="M171" s="76">
        <v>62</v>
      </c>
      <c r="N171" s="76">
        <f t="shared" si="7"/>
        <v>74.399999999999991</v>
      </c>
      <c r="O171" s="49" t="s">
        <v>41</v>
      </c>
      <c r="P171" s="45"/>
      <c r="Q171" s="50" t="s">
        <v>2</v>
      </c>
      <c r="R171" s="70">
        <f>IF(Таблица68[[#This Row],[Столбец2]]="A",1,IF(Таблица68[[#This Row],[Столбец2]]="B",2,IF(Таблица68[[#This Row],[Столбец2]]="C",3)))</f>
        <v>1</v>
      </c>
      <c r="S171" s="104" t="s">
        <v>1605</v>
      </c>
    </row>
    <row r="172" spans="1:19" ht="25.5">
      <c r="A172" s="44" t="s">
        <v>192</v>
      </c>
      <c r="B172" s="45" t="s">
        <v>562</v>
      </c>
      <c r="C172" s="45" t="s">
        <v>1372</v>
      </c>
      <c r="D172" s="46" t="s">
        <v>563</v>
      </c>
      <c r="E172" s="46" t="str">
        <f>RIGHT(Таблица68[[#This Row],[Полное  наименование]],18)</f>
        <v>FIA 25 D ANG PN 52</v>
      </c>
      <c r="F172" s="46" t="s">
        <v>40</v>
      </c>
      <c r="G172" s="46">
        <v>25</v>
      </c>
      <c r="H172" s="46">
        <v>52</v>
      </c>
      <c r="I172" s="46" t="s">
        <v>132</v>
      </c>
      <c r="J172" s="46" t="s">
        <v>226</v>
      </c>
      <c r="K172" s="47" t="s">
        <v>395</v>
      </c>
      <c r="L172" s="45" t="s">
        <v>569</v>
      </c>
      <c r="M172" s="76">
        <v>62</v>
      </c>
      <c r="N172" s="76">
        <f t="shared" si="7"/>
        <v>74.399999999999991</v>
      </c>
      <c r="O172" s="49" t="s">
        <v>41</v>
      </c>
      <c r="P172" s="45"/>
      <c r="Q172" s="55" t="s">
        <v>6</v>
      </c>
      <c r="R172" s="70">
        <f>IF(Таблица68[[#This Row],[Столбец2]]="A",1,IF(Таблица68[[#This Row],[Столбец2]]="B",2,IF(Таблица68[[#This Row],[Столбец2]]="C",3)))</f>
        <v>3</v>
      </c>
      <c r="S172" s="104" t="s">
        <v>1643</v>
      </c>
    </row>
    <row r="173" spans="1:19" ht="16.5">
      <c r="A173" s="44" t="s">
        <v>159</v>
      </c>
      <c r="B173" s="45" t="s">
        <v>562</v>
      </c>
      <c r="C173" s="45" t="s">
        <v>1373</v>
      </c>
      <c r="D173" s="46" t="s">
        <v>563</v>
      </c>
      <c r="E173" s="46" t="str">
        <f>RIGHT(Таблица68[[#This Row],[Полное  наименование]],18)</f>
        <v>FIA 32 D STR PN 52</v>
      </c>
      <c r="F173" s="46" t="s">
        <v>23</v>
      </c>
      <c r="G173" s="46">
        <v>32</v>
      </c>
      <c r="H173" s="46">
        <v>52</v>
      </c>
      <c r="I173" s="46" t="s">
        <v>132</v>
      </c>
      <c r="J173" s="46" t="s">
        <v>226</v>
      </c>
      <c r="K173" s="47" t="s">
        <v>395</v>
      </c>
      <c r="L173" s="45" t="s">
        <v>570</v>
      </c>
      <c r="M173" s="76">
        <v>80</v>
      </c>
      <c r="N173" s="76">
        <f t="shared" si="7"/>
        <v>96</v>
      </c>
      <c r="O173" s="49" t="s">
        <v>41</v>
      </c>
      <c r="P173" s="45"/>
      <c r="Q173" s="58" t="s">
        <v>4</v>
      </c>
      <c r="R173" s="70">
        <f>IF(Таблица68[[#This Row],[Столбец2]]="A",1,IF(Таблица68[[#This Row],[Столбец2]]="B",2,IF(Таблица68[[#This Row],[Столбец2]]="C",3)))</f>
        <v>2</v>
      </c>
      <c r="S173" s="104" t="s">
        <v>1606</v>
      </c>
    </row>
    <row r="174" spans="1:19" ht="25.5">
      <c r="A174" s="44" t="s">
        <v>194</v>
      </c>
      <c r="B174" s="45" t="s">
        <v>562</v>
      </c>
      <c r="C174" s="45" t="s">
        <v>1374</v>
      </c>
      <c r="D174" s="46" t="s">
        <v>563</v>
      </c>
      <c r="E174" s="46" t="str">
        <f>RIGHT(Таблица68[[#This Row],[Полное  наименование]],18)</f>
        <v>FIA 32 D ANG PN 52</v>
      </c>
      <c r="F174" s="46" t="s">
        <v>40</v>
      </c>
      <c r="G174" s="46">
        <v>32</v>
      </c>
      <c r="H174" s="46">
        <v>52</v>
      </c>
      <c r="I174" s="46" t="s">
        <v>132</v>
      </c>
      <c r="J174" s="46" t="s">
        <v>226</v>
      </c>
      <c r="K174" s="47" t="s">
        <v>395</v>
      </c>
      <c r="L174" s="45" t="s">
        <v>571</v>
      </c>
      <c r="M174" s="76">
        <v>80</v>
      </c>
      <c r="N174" s="76">
        <f t="shared" si="7"/>
        <v>96</v>
      </c>
      <c r="O174" s="49" t="s">
        <v>41</v>
      </c>
      <c r="P174" s="45"/>
      <c r="Q174" s="55" t="s">
        <v>6</v>
      </c>
      <c r="R174" s="70">
        <f>IF(Таблица68[[#This Row],[Столбец2]]="A",1,IF(Таблица68[[#This Row],[Столбец2]]="B",2,IF(Таблица68[[#This Row],[Столбец2]]="C",3)))</f>
        <v>3</v>
      </c>
      <c r="S174" s="104" t="s">
        <v>1643</v>
      </c>
    </row>
    <row r="175" spans="1:19" ht="25.5">
      <c r="A175" s="44" t="s">
        <v>161</v>
      </c>
      <c r="B175" s="45" t="s">
        <v>562</v>
      </c>
      <c r="C175" s="45" t="s">
        <v>1375</v>
      </c>
      <c r="D175" s="46" t="s">
        <v>563</v>
      </c>
      <c r="E175" s="46" t="str">
        <f>RIGHT(Таблица68[[#This Row],[Полное  наименование]],18)</f>
        <v>FIA 40 D STR PN 52</v>
      </c>
      <c r="F175" s="46" t="s">
        <v>23</v>
      </c>
      <c r="G175" s="46">
        <v>40</v>
      </c>
      <c r="H175" s="46">
        <v>52</v>
      </c>
      <c r="I175" s="46" t="s">
        <v>132</v>
      </c>
      <c r="J175" s="46" t="s">
        <v>226</v>
      </c>
      <c r="K175" s="47" t="s">
        <v>395</v>
      </c>
      <c r="L175" s="45" t="s">
        <v>572</v>
      </c>
      <c r="M175" s="76">
        <v>106</v>
      </c>
      <c r="N175" s="76">
        <f t="shared" si="7"/>
        <v>127.19999999999999</v>
      </c>
      <c r="O175" s="49" t="s">
        <v>41</v>
      </c>
      <c r="P175" s="45"/>
      <c r="Q175" s="50" t="s">
        <v>2</v>
      </c>
      <c r="R175" s="70">
        <f>IF(Таблица68[[#This Row],[Столбец2]]="A",1,IF(Таблица68[[#This Row],[Столбец2]]="B",2,IF(Таблица68[[#This Row],[Столбец2]]="C",3)))</f>
        <v>1</v>
      </c>
      <c r="S175" s="104" t="s">
        <v>1605</v>
      </c>
    </row>
    <row r="176" spans="1:19" ht="25.5">
      <c r="A176" s="44" t="s">
        <v>196</v>
      </c>
      <c r="B176" s="45" t="s">
        <v>562</v>
      </c>
      <c r="C176" s="45" t="s">
        <v>1376</v>
      </c>
      <c r="D176" s="46" t="s">
        <v>563</v>
      </c>
      <c r="E176" s="46" t="str">
        <f>RIGHT(Таблица68[[#This Row],[Полное  наименование]],18)</f>
        <v>FIA 40 D ANG PN 52</v>
      </c>
      <c r="F176" s="46" t="s">
        <v>40</v>
      </c>
      <c r="G176" s="46">
        <v>40</v>
      </c>
      <c r="H176" s="46">
        <v>52</v>
      </c>
      <c r="I176" s="46" t="s">
        <v>132</v>
      </c>
      <c r="J176" s="46" t="s">
        <v>226</v>
      </c>
      <c r="K176" s="47" t="s">
        <v>395</v>
      </c>
      <c r="L176" s="45" t="s">
        <v>573</v>
      </c>
      <c r="M176" s="76">
        <v>106</v>
      </c>
      <c r="N176" s="76">
        <f t="shared" si="7"/>
        <v>127.19999999999999</v>
      </c>
      <c r="O176" s="49" t="s">
        <v>41</v>
      </c>
      <c r="P176" s="45"/>
      <c r="Q176" s="109" t="s">
        <v>6</v>
      </c>
      <c r="R176" s="70">
        <f>IF(Таблица68[[#This Row],[Столбец2]]="A",1,IF(Таблица68[[#This Row],[Столбец2]]="B",2,IF(Таблица68[[#This Row],[Столбец2]]="C",3)))</f>
        <v>3</v>
      </c>
      <c r="S176" s="104" t="s">
        <v>1643</v>
      </c>
    </row>
    <row r="177" spans="1:19" ht="16.5">
      <c r="A177" s="44" t="s">
        <v>163</v>
      </c>
      <c r="B177" s="45" t="s">
        <v>562</v>
      </c>
      <c r="C177" s="45" t="s">
        <v>1377</v>
      </c>
      <c r="D177" s="46" t="s">
        <v>563</v>
      </c>
      <c r="E177" s="46" t="str">
        <f>RIGHT(Таблица68[[#This Row],[Полное  наименование]],18)</f>
        <v>FIA 50 D STR PN 52</v>
      </c>
      <c r="F177" s="46" t="s">
        <v>23</v>
      </c>
      <c r="G177" s="46">
        <v>50</v>
      </c>
      <c r="H177" s="46">
        <v>52</v>
      </c>
      <c r="I177" s="46" t="s">
        <v>132</v>
      </c>
      <c r="J177" s="46" t="s">
        <v>226</v>
      </c>
      <c r="K177" s="47" t="s">
        <v>395</v>
      </c>
      <c r="L177" s="45" t="s">
        <v>574</v>
      </c>
      <c r="M177" s="76">
        <v>130</v>
      </c>
      <c r="N177" s="76">
        <f t="shared" si="7"/>
        <v>156</v>
      </c>
      <c r="O177" s="49" t="s">
        <v>41</v>
      </c>
      <c r="P177" s="45"/>
      <c r="Q177" s="58" t="s">
        <v>4</v>
      </c>
      <c r="R177" s="70">
        <f>IF(Таблица68[[#This Row],[Столбец2]]="A",1,IF(Таблица68[[#This Row],[Столбец2]]="B",2,IF(Таблица68[[#This Row],[Столбец2]]="C",3)))</f>
        <v>2</v>
      </c>
      <c r="S177" s="104" t="s">
        <v>1606</v>
      </c>
    </row>
    <row r="178" spans="1:19" ht="25.5">
      <c r="A178" s="44" t="s">
        <v>198</v>
      </c>
      <c r="B178" s="45" t="s">
        <v>562</v>
      </c>
      <c r="C178" s="45" t="s">
        <v>1378</v>
      </c>
      <c r="D178" s="46" t="s">
        <v>563</v>
      </c>
      <c r="E178" s="46" t="str">
        <f>RIGHT(Таблица68[[#This Row],[Полное  наименование]],18)</f>
        <v>FIA 50 D ANG PN 52</v>
      </c>
      <c r="F178" s="46" t="s">
        <v>40</v>
      </c>
      <c r="G178" s="46">
        <v>50</v>
      </c>
      <c r="H178" s="46">
        <v>52</v>
      </c>
      <c r="I178" s="46" t="s">
        <v>132</v>
      </c>
      <c r="J178" s="46" t="s">
        <v>226</v>
      </c>
      <c r="K178" s="47" t="s">
        <v>395</v>
      </c>
      <c r="L178" s="45" t="s">
        <v>575</v>
      </c>
      <c r="M178" s="76">
        <v>130</v>
      </c>
      <c r="N178" s="76">
        <f t="shared" si="7"/>
        <v>156</v>
      </c>
      <c r="O178" s="49" t="s">
        <v>41</v>
      </c>
      <c r="P178" s="45"/>
      <c r="Q178" s="55" t="s">
        <v>6</v>
      </c>
      <c r="R178" s="70">
        <f>IF(Таблица68[[#This Row],[Столбец2]]="A",1,IF(Таблица68[[#This Row],[Столбец2]]="B",2,IF(Таблица68[[#This Row],[Столбец2]]="C",3)))</f>
        <v>3</v>
      </c>
      <c r="S178" s="104" t="s">
        <v>1643</v>
      </c>
    </row>
    <row r="179" spans="1:19" ht="16.5">
      <c r="A179" s="44" t="s">
        <v>165</v>
      </c>
      <c r="B179" s="45" t="s">
        <v>562</v>
      </c>
      <c r="C179" s="45" t="s">
        <v>1379</v>
      </c>
      <c r="D179" s="46" t="s">
        <v>563</v>
      </c>
      <c r="E179" s="46" t="str">
        <f>RIGHT(Таблица68[[#This Row],[Полное  наименование]],18)</f>
        <v>FIA 65 D STR PN 52</v>
      </c>
      <c r="F179" s="46" t="s">
        <v>23</v>
      </c>
      <c r="G179" s="46">
        <v>65</v>
      </c>
      <c r="H179" s="46">
        <v>52</v>
      </c>
      <c r="I179" s="46" t="s">
        <v>132</v>
      </c>
      <c r="J179" s="46" t="s">
        <v>226</v>
      </c>
      <c r="K179" s="47" t="s">
        <v>395</v>
      </c>
      <c r="L179" s="45" t="s">
        <v>576</v>
      </c>
      <c r="M179" s="76">
        <v>176</v>
      </c>
      <c r="N179" s="76">
        <f t="shared" si="7"/>
        <v>211.2</v>
      </c>
      <c r="O179" s="49" t="s">
        <v>41</v>
      </c>
      <c r="P179" s="45"/>
      <c r="Q179" s="58" t="s">
        <v>4</v>
      </c>
      <c r="R179" s="70">
        <f>IF(Таблица68[[#This Row],[Столбец2]]="A",1,IF(Таблица68[[#This Row],[Столбец2]]="B",2,IF(Таблица68[[#This Row],[Столбец2]]="C",3)))</f>
        <v>2</v>
      </c>
      <c r="S179" s="104" t="s">
        <v>1606</v>
      </c>
    </row>
    <row r="180" spans="1:19" ht="16.5">
      <c r="A180" s="44" t="s">
        <v>200</v>
      </c>
      <c r="B180" s="45" t="s">
        <v>562</v>
      </c>
      <c r="C180" s="45" t="s">
        <v>1380</v>
      </c>
      <c r="D180" s="46" t="s">
        <v>563</v>
      </c>
      <c r="E180" s="46" t="str">
        <f>RIGHT(Таблица68[[#This Row],[Полное  наименование]],18)</f>
        <v>FIA 65 D ANG PN 52</v>
      </c>
      <c r="F180" s="46" t="s">
        <v>40</v>
      </c>
      <c r="G180" s="46">
        <v>65</v>
      </c>
      <c r="H180" s="46">
        <v>52</v>
      </c>
      <c r="I180" s="46" t="s">
        <v>132</v>
      </c>
      <c r="J180" s="46" t="s">
        <v>226</v>
      </c>
      <c r="K180" s="47" t="s">
        <v>395</v>
      </c>
      <c r="L180" s="45" t="s">
        <v>577</v>
      </c>
      <c r="M180" s="76">
        <v>176</v>
      </c>
      <c r="N180" s="76">
        <f t="shared" si="7"/>
        <v>211.2</v>
      </c>
      <c r="O180" s="49" t="s">
        <v>41</v>
      </c>
      <c r="P180" s="45"/>
      <c r="Q180" s="58" t="s">
        <v>4</v>
      </c>
      <c r="R180" s="70">
        <f>IF(Таблица68[[#This Row],[Столбец2]]="A",1,IF(Таблица68[[#This Row],[Столбец2]]="B",2,IF(Таблица68[[#This Row],[Столбец2]]="C",3)))</f>
        <v>2</v>
      </c>
      <c r="S180" s="104" t="s">
        <v>1606</v>
      </c>
    </row>
    <row r="181" spans="1:19" ht="25.5">
      <c r="A181" s="44" t="s">
        <v>168</v>
      </c>
      <c r="B181" s="45" t="s">
        <v>562</v>
      </c>
      <c r="C181" s="45" t="s">
        <v>1381</v>
      </c>
      <c r="D181" s="46" t="s">
        <v>563</v>
      </c>
      <c r="E181" s="46" t="str">
        <f>RIGHT(Таблица68[[#This Row],[Полное  наименование]],18)</f>
        <v>FIA 80 D STR PN 52</v>
      </c>
      <c r="F181" s="46" t="s">
        <v>23</v>
      </c>
      <c r="G181" s="46">
        <v>80</v>
      </c>
      <c r="H181" s="46">
        <v>52</v>
      </c>
      <c r="I181" s="46" t="s">
        <v>132</v>
      </c>
      <c r="J181" s="46" t="s">
        <v>226</v>
      </c>
      <c r="K181" s="47" t="s">
        <v>395</v>
      </c>
      <c r="L181" s="45" t="s">
        <v>578</v>
      </c>
      <c r="M181" s="76">
        <v>210</v>
      </c>
      <c r="N181" s="76">
        <f t="shared" si="7"/>
        <v>252</v>
      </c>
      <c r="O181" s="49" t="s">
        <v>41</v>
      </c>
      <c r="P181" s="45"/>
      <c r="Q181" s="50" t="s">
        <v>2</v>
      </c>
      <c r="R181" s="70">
        <f>IF(Таблица68[[#This Row],[Столбец2]]="A",1,IF(Таблица68[[#This Row],[Столбец2]]="B",2,IF(Таблица68[[#This Row],[Столбец2]]="C",3)))</f>
        <v>1</v>
      </c>
      <c r="S181" s="104" t="s">
        <v>1605</v>
      </c>
    </row>
    <row r="182" spans="1:19" ht="16.5">
      <c r="A182" s="44" t="s">
        <v>202</v>
      </c>
      <c r="B182" s="45" t="s">
        <v>562</v>
      </c>
      <c r="C182" s="45" t="s">
        <v>1382</v>
      </c>
      <c r="D182" s="46" t="s">
        <v>563</v>
      </c>
      <c r="E182" s="46" t="str">
        <f>RIGHT(Таблица68[[#This Row],[Полное  наименование]],18)</f>
        <v>FIA 80 D ANG PN 52</v>
      </c>
      <c r="F182" s="46" t="s">
        <v>40</v>
      </c>
      <c r="G182" s="46">
        <v>80</v>
      </c>
      <c r="H182" s="46">
        <v>52</v>
      </c>
      <c r="I182" s="46" t="s">
        <v>132</v>
      </c>
      <c r="J182" s="46" t="s">
        <v>226</v>
      </c>
      <c r="K182" s="47" t="s">
        <v>395</v>
      </c>
      <c r="L182" s="45" t="s">
        <v>579</v>
      </c>
      <c r="M182" s="76">
        <v>210</v>
      </c>
      <c r="N182" s="76">
        <f t="shared" si="7"/>
        <v>252</v>
      </c>
      <c r="O182" s="49" t="s">
        <v>41</v>
      </c>
      <c r="P182" s="45"/>
      <c r="Q182" s="58" t="s">
        <v>4</v>
      </c>
      <c r="R182" s="70">
        <f>IF(Таблица68[[#This Row],[Столбец2]]="A",1,IF(Таблица68[[#This Row],[Столбец2]]="B",2,IF(Таблица68[[#This Row],[Столбец2]]="C",3)))</f>
        <v>2</v>
      </c>
      <c r="S182" s="104" t="s">
        <v>1606</v>
      </c>
    </row>
    <row r="183" spans="1:19" s="57" customFormat="1" ht="25.5">
      <c r="A183" s="44" t="s">
        <v>170</v>
      </c>
      <c r="B183" s="45" t="s">
        <v>562</v>
      </c>
      <c r="C183" s="45" t="s">
        <v>1383</v>
      </c>
      <c r="D183" s="46" t="s">
        <v>563</v>
      </c>
      <c r="E183" s="46" t="str">
        <f>RIGHT(Таблица68[[#This Row],[Полное  наименование]],19)</f>
        <v>FIA 100 D STR PN 52</v>
      </c>
      <c r="F183" s="46" t="s">
        <v>23</v>
      </c>
      <c r="G183" s="46">
        <v>100</v>
      </c>
      <c r="H183" s="46">
        <v>52</v>
      </c>
      <c r="I183" s="46" t="s">
        <v>132</v>
      </c>
      <c r="J183" s="46" t="s">
        <v>226</v>
      </c>
      <c r="K183" s="47" t="s">
        <v>395</v>
      </c>
      <c r="L183" s="45" t="s">
        <v>580</v>
      </c>
      <c r="M183" s="76">
        <v>400</v>
      </c>
      <c r="N183" s="76">
        <f t="shared" si="7"/>
        <v>480</v>
      </c>
      <c r="O183" s="49" t="s">
        <v>41</v>
      </c>
      <c r="P183" s="56"/>
      <c r="Q183" s="55" t="s">
        <v>6</v>
      </c>
      <c r="R183" s="70">
        <f>IF(Таблица68[[#This Row],[Столбец2]]="A",1,IF(Таблица68[[#This Row],[Столбец2]]="B",2,IF(Таблица68[[#This Row],[Столбец2]]="C",3)))</f>
        <v>3</v>
      </c>
      <c r="S183" s="106" t="s">
        <v>1643</v>
      </c>
    </row>
    <row r="184" spans="1:19" s="57" customFormat="1" ht="16.5">
      <c r="A184" s="44" t="s">
        <v>204</v>
      </c>
      <c r="B184" s="45" t="s">
        <v>562</v>
      </c>
      <c r="C184" s="45" t="s">
        <v>1384</v>
      </c>
      <c r="D184" s="46" t="s">
        <v>563</v>
      </c>
      <c r="E184" s="46" t="str">
        <f>RIGHT(Таблица68[[#This Row],[Полное  наименование]],19)</f>
        <v>FIA 100 D ANG PN 52</v>
      </c>
      <c r="F184" s="46" t="s">
        <v>40</v>
      </c>
      <c r="G184" s="46">
        <v>100</v>
      </c>
      <c r="H184" s="46">
        <v>52</v>
      </c>
      <c r="I184" s="46" t="s">
        <v>132</v>
      </c>
      <c r="J184" s="46" t="s">
        <v>226</v>
      </c>
      <c r="K184" s="47" t="s">
        <v>395</v>
      </c>
      <c r="L184" s="45" t="s">
        <v>581</v>
      </c>
      <c r="M184" s="76">
        <v>400</v>
      </c>
      <c r="N184" s="76">
        <f t="shared" si="7"/>
        <v>480</v>
      </c>
      <c r="O184" s="49" t="s">
        <v>41</v>
      </c>
      <c r="P184" s="56"/>
      <c r="Q184" s="58" t="s">
        <v>4</v>
      </c>
      <c r="R184" s="70">
        <f>IF(Таблица68[[#This Row],[Столбец2]]="A",1,IF(Таблица68[[#This Row],[Столбец2]]="B",2,IF(Таблица68[[#This Row],[Столбец2]]="C",3)))</f>
        <v>2</v>
      </c>
      <c r="S184" s="106" t="s">
        <v>1606</v>
      </c>
    </row>
    <row r="185" spans="1:19" s="57" customFormat="1" ht="25.5">
      <c r="A185" s="44" t="s">
        <v>172</v>
      </c>
      <c r="B185" s="45" t="s">
        <v>562</v>
      </c>
      <c r="C185" s="45" t="s">
        <v>1385</v>
      </c>
      <c r="D185" s="46" t="s">
        <v>563</v>
      </c>
      <c r="E185" s="46" t="str">
        <f>RIGHT(Таблица68[[#This Row],[Полное  наименование]],19)</f>
        <v>FIA 125 D STR PN 52</v>
      </c>
      <c r="F185" s="46" t="s">
        <v>23</v>
      </c>
      <c r="G185" s="46">
        <v>125</v>
      </c>
      <c r="H185" s="46">
        <v>52</v>
      </c>
      <c r="I185" s="46" t="s">
        <v>132</v>
      </c>
      <c r="J185" s="46" t="s">
        <v>226</v>
      </c>
      <c r="K185" s="47" t="s">
        <v>395</v>
      </c>
      <c r="L185" s="45" t="s">
        <v>582</v>
      </c>
      <c r="M185" s="76">
        <v>725</v>
      </c>
      <c r="N185" s="76">
        <f t="shared" si="7"/>
        <v>870</v>
      </c>
      <c r="O185" s="49" t="s">
        <v>41</v>
      </c>
      <c r="P185" s="56"/>
      <c r="Q185" s="109" t="s">
        <v>6</v>
      </c>
      <c r="R185" s="70">
        <f>IF(Таблица68[[#This Row],[Столбец2]]="A",1,IF(Таблица68[[#This Row],[Столбец2]]="B",2,IF(Таблица68[[#This Row],[Столбец2]]="C",3)))</f>
        <v>3</v>
      </c>
      <c r="S185" s="106" t="s">
        <v>1643</v>
      </c>
    </row>
    <row r="186" spans="1:19" s="57" customFormat="1" ht="25.5">
      <c r="A186" s="44" t="s">
        <v>206</v>
      </c>
      <c r="B186" s="45" t="s">
        <v>562</v>
      </c>
      <c r="C186" s="45" t="s">
        <v>1386</v>
      </c>
      <c r="D186" s="46" t="s">
        <v>563</v>
      </c>
      <c r="E186" s="46" t="str">
        <f>RIGHT(Таблица68[[#This Row],[Полное  наименование]],19)</f>
        <v>FIA 125 D ANG PN 52</v>
      </c>
      <c r="F186" s="46" t="s">
        <v>40</v>
      </c>
      <c r="G186" s="46">
        <v>125</v>
      </c>
      <c r="H186" s="46">
        <v>52</v>
      </c>
      <c r="I186" s="46" t="s">
        <v>132</v>
      </c>
      <c r="J186" s="46" t="s">
        <v>226</v>
      </c>
      <c r="K186" s="47" t="s">
        <v>395</v>
      </c>
      <c r="L186" s="45" t="s">
        <v>583</v>
      </c>
      <c r="M186" s="76">
        <v>725</v>
      </c>
      <c r="N186" s="76">
        <f t="shared" si="7"/>
        <v>870</v>
      </c>
      <c r="O186" s="49" t="s">
        <v>41</v>
      </c>
      <c r="P186" s="56"/>
      <c r="Q186" s="109" t="s">
        <v>6</v>
      </c>
      <c r="R186" s="70">
        <f>IF(Таблица68[[#This Row],[Столбец2]]="A",1,IF(Таблица68[[#This Row],[Столбец2]]="B",2,IF(Таблица68[[#This Row],[Столбец2]]="C",3)))</f>
        <v>3</v>
      </c>
      <c r="S186" s="106" t="s">
        <v>1643</v>
      </c>
    </row>
    <row r="187" spans="1:19" s="57" customFormat="1" ht="25.5">
      <c r="A187" s="44" t="s">
        <v>174</v>
      </c>
      <c r="B187" s="45" t="s">
        <v>562</v>
      </c>
      <c r="C187" s="45" t="s">
        <v>1387</v>
      </c>
      <c r="D187" s="46" t="s">
        <v>563</v>
      </c>
      <c r="E187" s="46" t="str">
        <f>RIGHT(Таблица68[[#This Row],[Полное  наименование]],19)</f>
        <v>FIA 150 D STR PN 52</v>
      </c>
      <c r="F187" s="46" t="s">
        <v>23</v>
      </c>
      <c r="G187" s="46">
        <v>150</v>
      </c>
      <c r="H187" s="46">
        <v>52</v>
      </c>
      <c r="I187" s="46" t="s">
        <v>132</v>
      </c>
      <c r="J187" s="46" t="s">
        <v>226</v>
      </c>
      <c r="K187" s="47" t="s">
        <v>395</v>
      </c>
      <c r="L187" s="45" t="s">
        <v>584</v>
      </c>
      <c r="M187" s="76">
        <v>990</v>
      </c>
      <c r="N187" s="76">
        <f t="shared" si="7"/>
        <v>1188</v>
      </c>
      <c r="O187" s="49" t="s">
        <v>41</v>
      </c>
      <c r="P187" s="56"/>
      <c r="Q187" s="55" t="s">
        <v>6</v>
      </c>
      <c r="R187" s="70">
        <f>IF(Таблица68[[#This Row],[Столбец2]]="A",1,IF(Таблица68[[#This Row],[Столбец2]]="B",2,IF(Таблица68[[#This Row],[Столбец2]]="C",3)))</f>
        <v>3</v>
      </c>
      <c r="S187" s="106" t="s">
        <v>1643</v>
      </c>
    </row>
    <row r="188" spans="1:19" s="57" customFormat="1" ht="25.5">
      <c r="A188" s="44" t="s">
        <v>208</v>
      </c>
      <c r="B188" s="45" t="s">
        <v>562</v>
      </c>
      <c r="C188" s="45" t="s">
        <v>1388</v>
      </c>
      <c r="D188" s="46" t="s">
        <v>563</v>
      </c>
      <c r="E188" s="46" t="str">
        <f>RIGHT(Таблица68[[#This Row],[Полное  наименование]],19)</f>
        <v>FIA 150 D ANG PN 52</v>
      </c>
      <c r="F188" s="46" t="s">
        <v>40</v>
      </c>
      <c r="G188" s="46">
        <v>150</v>
      </c>
      <c r="H188" s="46">
        <v>52</v>
      </c>
      <c r="I188" s="46" t="s">
        <v>132</v>
      </c>
      <c r="J188" s="46" t="s">
        <v>226</v>
      </c>
      <c r="K188" s="47" t="s">
        <v>395</v>
      </c>
      <c r="L188" s="45" t="s">
        <v>585</v>
      </c>
      <c r="M188" s="76">
        <v>990</v>
      </c>
      <c r="N188" s="76">
        <f t="shared" si="7"/>
        <v>1188</v>
      </c>
      <c r="O188" s="49" t="s">
        <v>41</v>
      </c>
      <c r="P188" s="56"/>
      <c r="Q188" s="55" t="s">
        <v>6</v>
      </c>
      <c r="R188" s="70">
        <f>IF(Таблица68[[#This Row],[Столбец2]]="A",1,IF(Таблица68[[#This Row],[Столбец2]]="B",2,IF(Таблица68[[#This Row],[Столбец2]]="C",3)))</f>
        <v>3</v>
      </c>
      <c r="S188" s="106" t="s">
        <v>1643</v>
      </c>
    </row>
    <row r="189" spans="1:19" ht="16.5">
      <c r="A189" s="44" t="s">
        <v>176</v>
      </c>
      <c r="B189" s="45" t="s">
        <v>562</v>
      </c>
      <c r="C189" s="45" t="s">
        <v>1389</v>
      </c>
      <c r="D189" s="46" t="s">
        <v>563</v>
      </c>
      <c r="E189" s="46" t="str">
        <f>RIGHT(Таблица68[[#This Row],[Полное  наименование]],19)</f>
        <v>FIA 100 D STR PN 40</v>
      </c>
      <c r="F189" s="46" t="s">
        <v>23</v>
      </c>
      <c r="G189" s="46">
        <v>100</v>
      </c>
      <c r="H189" s="46">
        <v>40</v>
      </c>
      <c r="I189" s="46" t="s">
        <v>132</v>
      </c>
      <c r="J189" s="46" t="s">
        <v>226</v>
      </c>
      <c r="K189" s="47" t="s">
        <v>395</v>
      </c>
      <c r="L189" s="45" t="s">
        <v>586</v>
      </c>
      <c r="M189" s="76">
        <v>350</v>
      </c>
      <c r="N189" s="76">
        <f t="shared" si="7"/>
        <v>420</v>
      </c>
      <c r="O189" s="49" t="s">
        <v>41</v>
      </c>
      <c r="P189" s="45"/>
      <c r="Q189" s="58" t="s">
        <v>4</v>
      </c>
      <c r="R189" s="70">
        <f>IF(Таблица68[[#This Row],[Столбец2]]="A",1,IF(Таблица68[[#This Row],[Столбец2]]="B",2,IF(Таблица68[[#This Row],[Столбец2]]="C",3)))</f>
        <v>2</v>
      </c>
      <c r="S189" s="104" t="s">
        <v>1606</v>
      </c>
    </row>
    <row r="190" spans="1:19" ht="16.5">
      <c r="A190" s="44" t="s">
        <v>210</v>
      </c>
      <c r="B190" s="45" t="s">
        <v>562</v>
      </c>
      <c r="C190" s="45" t="s">
        <v>1390</v>
      </c>
      <c r="D190" s="46" t="s">
        <v>563</v>
      </c>
      <c r="E190" s="46" t="str">
        <f>RIGHT(Таблица68[[#This Row],[Полное  наименование]],19)</f>
        <v>FIA 100 D ANG PN 40</v>
      </c>
      <c r="F190" s="46" t="s">
        <v>40</v>
      </c>
      <c r="G190" s="46">
        <v>100</v>
      </c>
      <c r="H190" s="46">
        <v>40</v>
      </c>
      <c r="I190" s="46" t="s">
        <v>132</v>
      </c>
      <c r="J190" s="46" t="s">
        <v>226</v>
      </c>
      <c r="K190" s="47" t="s">
        <v>395</v>
      </c>
      <c r="L190" s="45" t="s">
        <v>587</v>
      </c>
      <c r="M190" s="76">
        <v>350</v>
      </c>
      <c r="N190" s="76">
        <f t="shared" si="7"/>
        <v>420</v>
      </c>
      <c r="O190" s="49" t="s">
        <v>41</v>
      </c>
      <c r="P190" s="45"/>
      <c r="Q190" s="58" t="s">
        <v>4</v>
      </c>
      <c r="R190" s="70">
        <f>IF(Таблица68[[#This Row],[Столбец2]]="A",1,IF(Таблица68[[#This Row],[Столбец2]]="B",2,IF(Таблица68[[#This Row],[Столбец2]]="C",3)))</f>
        <v>2</v>
      </c>
      <c r="S190" s="104" t="s">
        <v>1606</v>
      </c>
    </row>
    <row r="191" spans="1:19" ht="25.5">
      <c r="A191" s="44" t="s">
        <v>178</v>
      </c>
      <c r="B191" s="45" t="s">
        <v>562</v>
      </c>
      <c r="C191" s="45" t="s">
        <v>1391</v>
      </c>
      <c r="D191" s="46" t="s">
        <v>563</v>
      </c>
      <c r="E191" s="46" t="str">
        <f>RIGHT(Таблица68[[#This Row],[Полное  наименование]],19)</f>
        <v>FIA 125 D STR PN 40</v>
      </c>
      <c r="F191" s="46" t="s">
        <v>23</v>
      </c>
      <c r="G191" s="46">
        <v>125</v>
      </c>
      <c r="H191" s="46">
        <v>40</v>
      </c>
      <c r="I191" s="46" t="s">
        <v>132</v>
      </c>
      <c r="J191" s="46" t="s">
        <v>226</v>
      </c>
      <c r="K191" s="47" t="s">
        <v>395</v>
      </c>
      <c r="L191" s="45" t="s">
        <v>588</v>
      </c>
      <c r="M191" s="76">
        <v>590</v>
      </c>
      <c r="N191" s="76">
        <f t="shared" si="7"/>
        <v>708</v>
      </c>
      <c r="O191" s="49" t="s">
        <v>41</v>
      </c>
      <c r="P191" s="45"/>
      <c r="Q191" s="55" t="s">
        <v>6</v>
      </c>
      <c r="R191" s="70">
        <f>IF(Таблица68[[#This Row],[Столбец2]]="A",1,IF(Таблица68[[#This Row],[Столбец2]]="B",2,IF(Таблица68[[#This Row],[Столбец2]]="C",3)))</f>
        <v>3</v>
      </c>
      <c r="S191" s="104" t="s">
        <v>1643</v>
      </c>
    </row>
    <row r="192" spans="1:19" ht="16.5">
      <c r="A192" s="44" t="s">
        <v>212</v>
      </c>
      <c r="B192" s="45" t="s">
        <v>562</v>
      </c>
      <c r="C192" s="45" t="s">
        <v>1392</v>
      </c>
      <c r="D192" s="46" t="s">
        <v>563</v>
      </c>
      <c r="E192" s="46" t="str">
        <f>RIGHT(Таблица68[[#This Row],[Полное  наименование]],19)</f>
        <v>FIA 125 D ANG PN 40</v>
      </c>
      <c r="F192" s="46" t="s">
        <v>40</v>
      </c>
      <c r="G192" s="46">
        <v>125</v>
      </c>
      <c r="H192" s="46">
        <v>40</v>
      </c>
      <c r="I192" s="46" t="s">
        <v>132</v>
      </c>
      <c r="J192" s="46" t="s">
        <v>226</v>
      </c>
      <c r="K192" s="47" t="s">
        <v>395</v>
      </c>
      <c r="L192" s="45" t="s">
        <v>589</v>
      </c>
      <c r="M192" s="76">
        <v>590</v>
      </c>
      <c r="N192" s="76">
        <f t="shared" si="7"/>
        <v>708</v>
      </c>
      <c r="O192" s="49" t="s">
        <v>41</v>
      </c>
      <c r="P192" s="45"/>
      <c r="Q192" s="58" t="s">
        <v>4</v>
      </c>
      <c r="R192" s="70">
        <f>IF(Таблица68[[#This Row],[Столбец2]]="A",1,IF(Таблица68[[#This Row],[Столбец2]]="B",2,IF(Таблица68[[#This Row],[Столбец2]]="C",3)))</f>
        <v>2</v>
      </c>
      <c r="S192" s="104" t="s">
        <v>1606</v>
      </c>
    </row>
    <row r="193" spans="1:19" ht="25.5">
      <c r="A193" s="44" t="s">
        <v>180</v>
      </c>
      <c r="B193" s="45" t="s">
        <v>562</v>
      </c>
      <c r="C193" s="45" t="s">
        <v>1393</v>
      </c>
      <c r="D193" s="46" t="s">
        <v>563</v>
      </c>
      <c r="E193" s="46" t="str">
        <f>RIGHT(Таблица68[[#This Row],[Полное  наименование]],19)</f>
        <v>FIA 150 D STR PN 40</v>
      </c>
      <c r="F193" s="46" t="s">
        <v>23</v>
      </c>
      <c r="G193" s="46">
        <v>150</v>
      </c>
      <c r="H193" s="46">
        <v>40</v>
      </c>
      <c r="I193" s="46" t="s">
        <v>132</v>
      </c>
      <c r="J193" s="46" t="s">
        <v>226</v>
      </c>
      <c r="K193" s="47" t="s">
        <v>395</v>
      </c>
      <c r="L193" s="45" t="s">
        <v>590</v>
      </c>
      <c r="M193" s="76">
        <v>830</v>
      </c>
      <c r="N193" s="76">
        <f t="shared" si="7"/>
        <v>996</v>
      </c>
      <c r="O193" s="49" t="s">
        <v>41</v>
      </c>
      <c r="P193" s="45"/>
      <c r="Q193" s="55" t="s">
        <v>6</v>
      </c>
      <c r="R193" s="70">
        <f>IF(Таблица68[[#This Row],[Столбец2]]="A",1,IF(Таблица68[[#This Row],[Столбец2]]="B",2,IF(Таблица68[[#This Row],[Столбец2]]="C",3)))</f>
        <v>3</v>
      </c>
      <c r="S193" s="104" t="s">
        <v>1643</v>
      </c>
    </row>
    <row r="194" spans="1:19" ht="25.5">
      <c r="A194" s="44" t="s">
        <v>214</v>
      </c>
      <c r="B194" s="45" t="s">
        <v>562</v>
      </c>
      <c r="C194" s="45" t="s">
        <v>1394</v>
      </c>
      <c r="D194" s="46" t="s">
        <v>563</v>
      </c>
      <c r="E194" s="46" t="str">
        <f>RIGHT(Таблица68[[#This Row],[Полное  наименование]],19)</f>
        <v>FIA 150 D ANG PN 40</v>
      </c>
      <c r="F194" s="46" t="s">
        <v>40</v>
      </c>
      <c r="G194" s="46">
        <v>150</v>
      </c>
      <c r="H194" s="46">
        <v>40</v>
      </c>
      <c r="I194" s="46" t="s">
        <v>132</v>
      </c>
      <c r="J194" s="46" t="s">
        <v>226</v>
      </c>
      <c r="K194" s="47" t="s">
        <v>395</v>
      </c>
      <c r="L194" s="45" t="s">
        <v>591</v>
      </c>
      <c r="M194" s="76">
        <v>830</v>
      </c>
      <c r="N194" s="76">
        <f t="shared" si="7"/>
        <v>996</v>
      </c>
      <c r="O194" s="49" t="s">
        <v>41</v>
      </c>
      <c r="P194" s="45"/>
      <c r="Q194" s="55" t="s">
        <v>6</v>
      </c>
      <c r="R194" s="70">
        <f>IF(Таблица68[[#This Row],[Столбец2]]="A",1,IF(Таблица68[[#This Row],[Столбец2]]="B",2,IF(Таблица68[[#This Row],[Столбец2]]="C",3)))</f>
        <v>3</v>
      </c>
      <c r="S194" s="104" t="s">
        <v>1643</v>
      </c>
    </row>
    <row r="195" spans="1:19" ht="25.5">
      <c r="A195" s="44" t="s">
        <v>182</v>
      </c>
      <c r="B195" s="45" t="s">
        <v>562</v>
      </c>
      <c r="C195" s="45" t="s">
        <v>1395</v>
      </c>
      <c r="D195" s="46" t="s">
        <v>563</v>
      </c>
      <c r="E195" s="46" t="str">
        <f>RIGHT(Таблица68[[#This Row],[Полное  наименование]],19)</f>
        <v>FIA 200 D STR PN 40</v>
      </c>
      <c r="F195" s="46" t="s">
        <v>23</v>
      </c>
      <c r="G195" s="46">
        <v>200</v>
      </c>
      <c r="H195" s="46">
        <v>40</v>
      </c>
      <c r="I195" s="46" t="s">
        <v>132</v>
      </c>
      <c r="J195" s="46" t="s">
        <v>226</v>
      </c>
      <c r="K195" s="47" t="s">
        <v>395</v>
      </c>
      <c r="L195" s="45" t="s">
        <v>592</v>
      </c>
      <c r="M195" s="76">
        <v>1450</v>
      </c>
      <c r="N195" s="76">
        <f t="shared" si="7"/>
        <v>1740</v>
      </c>
      <c r="O195" s="49" t="s">
        <v>41</v>
      </c>
      <c r="P195" s="45"/>
      <c r="Q195" s="55" t="s">
        <v>6</v>
      </c>
      <c r="R195" s="70">
        <f>IF(Таблица68[[#This Row],[Столбец2]]="A",1,IF(Таблица68[[#This Row],[Столбец2]]="B",2,IF(Таблица68[[#This Row],[Столбец2]]="C",3)))</f>
        <v>3</v>
      </c>
      <c r="S195" s="104" t="s">
        <v>1643</v>
      </c>
    </row>
    <row r="196" spans="1:19" ht="25.5">
      <c r="A196" s="44" t="s">
        <v>216</v>
      </c>
      <c r="B196" s="45" t="s">
        <v>562</v>
      </c>
      <c r="C196" s="45" t="s">
        <v>1396</v>
      </c>
      <c r="D196" s="46" t="s">
        <v>563</v>
      </c>
      <c r="E196" s="46" t="str">
        <f>RIGHT(Таблица68[[#This Row],[Полное  наименование]],19)</f>
        <v>FIA 200 D ANG PN 40</v>
      </c>
      <c r="F196" s="46" t="s">
        <v>40</v>
      </c>
      <c r="G196" s="46">
        <v>200</v>
      </c>
      <c r="H196" s="46">
        <v>40</v>
      </c>
      <c r="I196" s="46" t="s">
        <v>132</v>
      </c>
      <c r="J196" s="46" t="s">
        <v>226</v>
      </c>
      <c r="K196" s="47" t="s">
        <v>395</v>
      </c>
      <c r="L196" s="45" t="s">
        <v>593</v>
      </c>
      <c r="M196" s="76">
        <v>1450</v>
      </c>
      <c r="N196" s="76">
        <f t="shared" si="7"/>
        <v>1740</v>
      </c>
      <c r="O196" s="49" t="s">
        <v>41</v>
      </c>
      <c r="P196" s="45"/>
      <c r="Q196" s="55" t="s">
        <v>6</v>
      </c>
      <c r="R196" s="70">
        <f>IF(Таблица68[[#This Row],[Столбец2]]="A",1,IF(Таблица68[[#This Row],[Столбец2]]="B",2,IF(Таблица68[[#This Row],[Столбец2]]="C",3)))</f>
        <v>3</v>
      </c>
      <c r="S196" s="104" t="s">
        <v>1643</v>
      </c>
    </row>
    <row r="197" spans="1:19" ht="28.5">
      <c r="A197" s="44" t="s">
        <v>184</v>
      </c>
      <c r="B197" s="45" t="s">
        <v>562</v>
      </c>
      <c r="C197" s="45" t="s">
        <v>1397</v>
      </c>
      <c r="D197" s="46" t="s">
        <v>563</v>
      </c>
      <c r="E197" s="46" t="str">
        <f>RIGHT(Таблица68[[#This Row],[Полное  наименование]],19)</f>
        <v>FIA 250 D STR PN 40</v>
      </c>
      <c r="F197" s="46" t="s">
        <v>23</v>
      </c>
      <c r="G197" s="46">
        <v>250</v>
      </c>
      <c r="H197" s="46">
        <v>40</v>
      </c>
      <c r="I197" s="46" t="s">
        <v>132</v>
      </c>
      <c r="J197" s="46" t="s">
        <v>226</v>
      </c>
      <c r="K197" s="47" t="s">
        <v>395</v>
      </c>
      <c r="L197" s="45" t="s">
        <v>594</v>
      </c>
      <c r="M197" s="76">
        <v>2500</v>
      </c>
      <c r="N197" s="76">
        <f t="shared" si="7"/>
        <v>3000</v>
      </c>
      <c r="O197" s="49" t="s">
        <v>923</v>
      </c>
      <c r="P197" s="45"/>
      <c r="Q197" s="55" t="s">
        <v>6</v>
      </c>
      <c r="R197" s="70">
        <f>IF(Таблица68[[#This Row],[Столбец2]]="A",1,IF(Таблица68[[#This Row],[Столбец2]]="B",2,IF(Таблица68[[#This Row],[Столбец2]]="C",3)))</f>
        <v>3</v>
      </c>
      <c r="S197" s="104" t="s">
        <v>1643</v>
      </c>
    </row>
    <row r="198" spans="1:19" ht="28.5">
      <c r="A198" s="44" t="s">
        <v>218</v>
      </c>
      <c r="B198" s="45" t="s">
        <v>562</v>
      </c>
      <c r="C198" s="45" t="s">
        <v>1398</v>
      </c>
      <c r="D198" s="46" t="s">
        <v>563</v>
      </c>
      <c r="E198" s="46" t="str">
        <f>RIGHT(Таблица68[[#This Row],[Полное  наименование]],19)</f>
        <v>FIA 250 D ANG PN 40</v>
      </c>
      <c r="F198" s="46" t="s">
        <v>40</v>
      </c>
      <c r="G198" s="46">
        <v>250</v>
      </c>
      <c r="H198" s="46">
        <v>40</v>
      </c>
      <c r="I198" s="46" t="s">
        <v>132</v>
      </c>
      <c r="J198" s="46" t="s">
        <v>226</v>
      </c>
      <c r="K198" s="47" t="s">
        <v>395</v>
      </c>
      <c r="L198" s="45" t="s">
        <v>595</v>
      </c>
      <c r="M198" s="76">
        <v>2500</v>
      </c>
      <c r="N198" s="76">
        <f t="shared" si="7"/>
        <v>3000</v>
      </c>
      <c r="O198" s="49" t="s">
        <v>923</v>
      </c>
      <c r="P198" s="45"/>
      <c r="Q198" s="55" t="s">
        <v>6</v>
      </c>
      <c r="R198" s="70">
        <f>IF(Таблица68[[#This Row],[Столбец2]]="A",1,IF(Таблица68[[#This Row],[Столбец2]]="B",2,IF(Таблица68[[#This Row],[Столбец2]]="C",3)))</f>
        <v>3</v>
      </c>
      <c r="S198" s="104" t="s">
        <v>1643</v>
      </c>
    </row>
    <row r="199" spans="1:19" ht="16.5">
      <c r="A199" s="44" t="s">
        <v>154</v>
      </c>
      <c r="B199" s="45" t="s">
        <v>596</v>
      </c>
      <c r="C199" s="45" t="s">
        <v>597</v>
      </c>
      <c r="D199" s="46" t="s">
        <v>598</v>
      </c>
      <c r="E199" s="46" t="s">
        <v>324</v>
      </c>
      <c r="F199" s="46" t="s">
        <v>599</v>
      </c>
      <c r="G199" s="46" t="s">
        <v>600</v>
      </c>
      <c r="H199" s="46" t="s">
        <v>324</v>
      </c>
      <c r="I199" s="46" t="s">
        <v>324</v>
      </c>
      <c r="J199" s="46" t="s">
        <v>324</v>
      </c>
      <c r="K199" s="46" t="s">
        <v>324</v>
      </c>
      <c r="L199" s="45" t="s">
        <v>601</v>
      </c>
      <c r="M199" s="76">
        <v>28</v>
      </c>
      <c r="N199" s="76">
        <f t="shared" si="7"/>
        <v>33.6</v>
      </c>
      <c r="O199" s="49" t="s">
        <v>41</v>
      </c>
      <c r="P199" s="45"/>
      <c r="Q199" s="58" t="s">
        <v>4</v>
      </c>
      <c r="R199" s="70">
        <f>IF(Таблица68[[#This Row],[Столбец2]]="A",1,IF(Таблица68[[#This Row],[Столбец2]]="B",2,IF(Таблица68[[#This Row],[Столбец2]]="C",3)))</f>
        <v>2</v>
      </c>
      <c r="S199" s="104" t="s">
        <v>1606</v>
      </c>
    </row>
    <row r="200" spans="1:19" ht="16.5">
      <c r="A200" s="44" t="s">
        <v>156</v>
      </c>
      <c r="B200" s="45" t="s">
        <v>602</v>
      </c>
      <c r="C200" s="45" t="s">
        <v>603</v>
      </c>
      <c r="D200" s="46" t="s">
        <v>598</v>
      </c>
      <c r="E200" s="46" t="s">
        <v>324</v>
      </c>
      <c r="F200" s="46" t="s">
        <v>604</v>
      </c>
      <c r="G200" s="46" t="s">
        <v>600</v>
      </c>
      <c r="H200" s="46" t="s">
        <v>324</v>
      </c>
      <c r="I200" s="46" t="s">
        <v>324</v>
      </c>
      <c r="J200" s="46" t="s">
        <v>324</v>
      </c>
      <c r="K200" s="46" t="s">
        <v>324</v>
      </c>
      <c r="L200" s="45" t="s">
        <v>605</v>
      </c>
      <c r="M200" s="76">
        <v>28</v>
      </c>
      <c r="N200" s="76">
        <f t="shared" si="7"/>
        <v>33.6</v>
      </c>
      <c r="O200" s="49" t="s">
        <v>41</v>
      </c>
      <c r="P200" s="45"/>
      <c r="Q200" s="58" t="s">
        <v>4</v>
      </c>
      <c r="R200" s="70">
        <f>IF(Таблица68[[#This Row],[Столбец2]]="A",1,IF(Таблица68[[#This Row],[Столбец2]]="B",2,IF(Таблица68[[#This Row],[Столбец2]]="C",3)))</f>
        <v>2</v>
      </c>
      <c r="S200" s="104" t="s">
        <v>1606</v>
      </c>
    </row>
    <row r="201" spans="1:19" ht="16.5">
      <c r="A201" s="44" t="s">
        <v>158</v>
      </c>
      <c r="B201" s="45" t="s">
        <v>596</v>
      </c>
      <c r="C201" s="45" t="s">
        <v>606</v>
      </c>
      <c r="D201" s="46" t="s">
        <v>598</v>
      </c>
      <c r="E201" s="46" t="s">
        <v>324</v>
      </c>
      <c r="F201" s="46" t="s">
        <v>607</v>
      </c>
      <c r="G201" s="46" t="s">
        <v>600</v>
      </c>
      <c r="H201" s="46" t="s">
        <v>324</v>
      </c>
      <c r="I201" s="46" t="s">
        <v>324</v>
      </c>
      <c r="J201" s="46" t="s">
        <v>324</v>
      </c>
      <c r="K201" s="46" t="s">
        <v>324</v>
      </c>
      <c r="L201" s="45" t="s">
        <v>608</v>
      </c>
      <c r="M201" s="76">
        <v>28</v>
      </c>
      <c r="N201" s="76">
        <f t="shared" si="7"/>
        <v>33.6</v>
      </c>
      <c r="O201" s="49" t="s">
        <v>41</v>
      </c>
      <c r="P201" s="45"/>
      <c r="Q201" s="58" t="s">
        <v>4</v>
      </c>
      <c r="R201" s="70">
        <f>IF(Таблица68[[#This Row],[Столбец2]]="A",1,IF(Таблица68[[#This Row],[Столбец2]]="B",2,IF(Таблица68[[#This Row],[Столбец2]]="C",3)))</f>
        <v>2</v>
      </c>
      <c r="S201" s="104" t="s">
        <v>1606</v>
      </c>
    </row>
    <row r="202" spans="1:19" ht="25.5">
      <c r="A202" s="44" t="s">
        <v>160</v>
      </c>
      <c r="B202" s="45" t="s">
        <v>596</v>
      </c>
      <c r="C202" s="45" t="s">
        <v>609</v>
      </c>
      <c r="D202" s="46" t="s">
        <v>598</v>
      </c>
      <c r="E202" s="46" t="s">
        <v>324</v>
      </c>
      <c r="F202" s="46" t="s">
        <v>610</v>
      </c>
      <c r="G202" s="46" t="s">
        <v>600</v>
      </c>
      <c r="H202" s="46" t="s">
        <v>324</v>
      </c>
      <c r="I202" s="46" t="s">
        <v>324</v>
      </c>
      <c r="J202" s="46" t="s">
        <v>324</v>
      </c>
      <c r="K202" s="46" t="s">
        <v>324</v>
      </c>
      <c r="L202" s="45" t="s">
        <v>611</v>
      </c>
      <c r="M202" s="76">
        <v>28</v>
      </c>
      <c r="N202" s="76">
        <f t="shared" si="7"/>
        <v>33.6</v>
      </c>
      <c r="O202" s="49" t="s">
        <v>41</v>
      </c>
      <c r="P202" s="45"/>
      <c r="Q202" s="55" t="s">
        <v>6</v>
      </c>
      <c r="R202" s="70">
        <f>IF(Таблица68[[#This Row],[Столбец2]]="A",1,IF(Таблица68[[#This Row],[Столбец2]]="B",2,IF(Таблица68[[#This Row],[Столбец2]]="C",3)))</f>
        <v>3</v>
      </c>
      <c r="S202" s="104" t="s">
        <v>1643</v>
      </c>
    </row>
    <row r="203" spans="1:19" ht="25.5">
      <c r="A203" s="44" t="s">
        <v>162</v>
      </c>
      <c r="B203" s="45" t="s">
        <v>602</v>
      </c>
      <c r="C203" s="45" t="s">
        <v>612</v>
      </c>
      <c r="D203" s="46" t="s">
        <v>598</v>
      </c>
      <c r="E203" s="46" t="s">
        <v>324</v>
      </c>
      <c r="F203" s="46" t="s">
        <v>599</v>
      </c>
      <c r="G203" s="46" t="s">
        <v>613</v>
      </c>
      <c r="H203" s="46" t="s">
        <v>324</v>
      </c>
      <c r="I203" s="46" t="s">
        <v>324</v>
      </c>
      <c r="J203" s="46" t="s">
        <v>324</v>
      </c>
      <c r="K203" s="46" t="s">
        <v>324</v>
      </c>
      <c r="L203" s="45" t="s">
        <v>614</v>
      </c>
      <c r="M203" s="76">
        <v>40</v>
      </c>
      <c r="N203" s="76">
        <f t="shared" si="7"/>
        <v>48</v>
      </c>
      <c r="O203" s="49" t="s">
        <v>41</v>
      </c>
      <c r="P203" s="45"/>
      <c r="Q203" s="109" t="s">
        <v>6</v>
      </c>
      <c r="R203" s="70">
        <f>IF(Таблица68[[#This Row],[Столбец2]]="A",1,IF(Таблица68[[#This Row],[Столбец2]]="B",2,IF(Таблица68[[#This Row],[Столбец2]]="C",3)))</f>
        <v>3</v>
      </c>
      <c r="S203" s="104" t="s">
        <v>1643</v>
      </c>
    </row>
    <row r="204" spans="1:19" ht="16.5">
      <c r="A204" s="44" t="s">
        <v>164</v>
      </c>
      <c r="B204" s="45" t="s">
        <v>596</v>
      </c>
      <c r="C204" s="45" t="s">
        <v>615</v>
      </c>
      <c r="D204" s="46" t="s">
        <v>598</v>
      </c>
      <c r="E204" s="46" t="s">
        <v>324</v>
      </c>
      <c r="F204" s="46" t="s">
        <v>604</v>
      </c>
      <c r="G204" s="46" t="s">
        <v>613</v>
      </c>
      <c r="H204" s="46" t="s">
        <v>324</v>
      </c>
      <c r="I204" s="46" t="s">
        <v>324</v>
      </c>
      <c r="J204" s="46" t="s">
        <v>324</v>
      </c>
      <c r="K204" s="46" t="s">
        <v>324</v>
      </c>
      <c r="L204" s="45" t="s">
        <v>616</v>
      </c>
      <c r="M204" s="76">
        <v>40</v>
      </c>
      <c r="N204" s="76">
        <f t="shared" si="7"/>
        <v>48</v>
      </c>
      <c r="O204" s="49" t="s">
        <v>41</v>
      </c>
      <c r="P204" s="45"/>
      <c r="Q204" s="58" t="s">
        <v>4</v>
      </c>
      <c r="R204" s="70">
        <f>IF(Таблица68[[#This Row],[Столбец2]]="A",1,IF(Таблица68[[#This Row],[Столбец2]]="B",2,IF(Таблица68[[#This Row],[Столбец2]]="C",3)))</f>
        <v>2</v>
      </c>
      <c r="S204" s="104" t="s">
        <v>1606</v>
      </c>
    </row>
    <row r="205" spans="1:19" ht="16.5">
      <c r="A205" s="44" t="s">
        <v>167</v>
      </c>
      <c r="B205" s="45" t="s">
        <v>596</v>
      </c>
      <c r="C205" s="45" t="s">
        <v>617</v>
      </c>
      <c r="D205" s="46" t="s">
        <v>598</v>
      </c>
      <c r="E205" s="46" t="s">
        <v>324</v>
      </c>
      <c r="F205" s="46" t="s">
        <v>607</v>
      </c>
      <c r="G205" s="46" t="s">
        <v>613</v>
      </c>
      <c r="H205" s="46" t="s">
        <v>324</v>
      </c>
      <c r="I205" s="46" t="s">
        <v>324</v>
      </c>
      <c r="J205" s="46" t="s">
        <v>324</v>
      </c>
      <c r="K205" s="46" t="s">
        <v>324</v>
      </c>
      <c r="L205" s="45" t="s">
        <v>618</v>
      </c>
      <c r="M205" s="76">
        <v>40</v>
      </c>
      <c r="N205" s="76">
        <f t="shared" si="7"/>
        <v>48</v>
      </c>
      <c r="O205" s="49" t="s">
        <v>41</v>
      </c>
      <c r="P205" s="45"/>
      <c r="Q205" s="58" t="s">
        <v>4</v>
      </c>
      <c r="R205" s="70">
        <f>IF(Таблица68[[#This Row],[Столбец2]]="A",1,IF(Таблица68[[#This Row],[Столбец2]]="B",2,IF(Таблица68[[#This Row],[Столбец2]]="C",3)))</f>
        <v>2</v>
      </c>
      <c r="S205" s="104" t="s">
        <v>1606</v>
      </c>
    </row>
    <row r="206" spans="1:19" ht="25.5">
      <c r="A206" s="44" t="s">
        <v>169</v>
      </c>
      <c r="B206" s="45" t="s">
        <v>602</v>
      </c>
      <c r="C206" s="45" t="s">
        <v>619</v>
      </c>
      <c r="D206" s="46" t="s">
        <v>598</v>
      </c>
      <c r="E206" s="46" t="s">
        <v>324</v>
      </c>
      <c r="F206" s="46" t="s">
        <v>610</v>
      </c>
      <c r="G206" s="46" t="s">
        <v>613</v>
      </c>
      <c r="H206" s="46" t="s">
        <v>324</v>
      </c>
      <c r="I206" s="46" t="s">
        <v>324</v>
      </c>
      <c r="J206" s="46" t="s">
        <v>324</v>
      </c>
      <c r="K206" s="46" t="s">
        <v>324</v>
      </c>
      <c r="L206" s="45" t="s">
        <v>620</v>
      </c>
      <c r="M206" s="76">
        <v>40</v>
      </c>
      <c r="N206" s="76">
        <f t="shared" si="7"/>
        <v>48</v>
      </c>
      <c r="O206" s="49" t="s">
        <v>41</v>
      </c>
      <c r="P206" s="45"/>
      <c r="Q206" s="55" t="s">
        <v>6</v>
      </c>
      <c r="R206" s="70">
        <f>IF(Таблица68[[#This Row],[Столбец2]]="A",1,IF(Таблица68[[#This Row],[Столбец2]]="B",2,IF(Таблица68[[#This Row],[Столбец2]]="C",3)))</f>
        <v>3</v>
      </c>
      <c r="S206" s="104" t="s">
        <v>1643</v>
      </c>
    </row>
    <row r="207" spans="1:19" ht="25.5">
      <c r="A207" s="44" t="s">
        <v>171</v>
      </c>
      <c r="B207" s="45" t="s">
        <v>602</v>
      </c>
      <c r="C207" s="45" t="s">
        <v>621</v>
      </c>
      <c r="D207" s="46" t="s">
        <v>598</v>
      </c>
      <c r="E207" s="46" t="s">
        <v>324</v>
      </c>
      <c r="F207" s="46" t="s">
        <v>599</v>
      </c>
      <c r="G207" s="46" t="s">
        <v>622</v>
      </c>
      <c r="H207" s="46" t="s">
        <v>324</v>
      </c>
      <c r="I207" s="46" t="s">
        <v>324</v>
      </c>
      <c r="J207" s="46" t="s">
        <v>324</v>
      </c>
      <c r="K207" s="46" t="s">
        <v>324</v>
      </c>
      <c r="L207" s="45" t="s">
        <v>623</v>
      </c>
      <c r="M207" s="76">
        <v>56</v>
      </c>
      <c r="N207" s="76">
        <f t="shared" si="7"/>
        <v>67.2</v>
      </c>
      <c r="O207" s="49" t="s">
        <v>41</v>
      </c>
      <c r="P207" s="45"/>
      <c r="Q207" s="55" t="s">
        <v>6</v>
      </c>
      <c r="R207" s="70">
        <f>IF(Таблица68[[#This Row],[Столбец2]]="A",1,IF(Таблица68[[#This Row],[Столбец2]]="B",2,IF(Таблица68[[#This Row],[Столбец2]]="C",3)))</f>
        <v>3</v>
      </c>
      <c r="S207" s="104" t="s">
        <v>1643</v>
      </c>
    </row>
    <row r="208" spans="1:19" ht="16.5">
      <c r="A208" s="44" t="s">
        <v>173</v>
      </c>
      <c r="B208" s="45" t="s">
        <v>602</v>
      </c>
      <c r="C208" s="45" t="s">
        <v>624</v>
      </c>
      <c r="D208" s="46" t="s">
        <v>598</v>
      </c>
      <c r="E208" s="46" t="s">
        <v>324</v>
      </c>
      <c r="F208" s="46" t="s">
        <v>604</v>
      </c>
      <c r="G208" s="46" t="s">
        <v>622</v>
      </c>
      <c r="H208" s="46" t="s">
        <v>324</v>
      </c>
      <c r="I208" s="46" t="s">
        <v>324</v>
      </c>
      <c r="J208" s="46" t="s">
        <v>324</v>
      </c>
      <c r="K208" s="46" t="s">
        <v>324</v>
      </c>
      <c r="L208" s="45" t="s">
        <v>625</v>
      </c>
      <c r="M208" s="76">
        <v>56</v>
      </c>
      <c r="N208" s="76">
        <f t="shared" si="7"/>
        <v>67.2</v>
      </c>
      <c r="O208" s="49" t="s">
        <v>41</v>
      </c>
      <c r="P208" s="45"/>
      <c r="Q208" s="58" t="s">
        <v>4</v>
      </c>
      <c r="R208" s="70">
        <f>IF(Таблица68[[#This Row],[Столбец2]]="A",1,IF(Таблица68[[#This Row],[Столбец2]]="B",2,IF(Таблица68[[#This Row],[Столбец2]]="C",3)))</f>
        <v>2</v>
      </c>
      <c r="S208" s="104" t="s">
        <v>1606</v>
      </c>
    </row>
    <row r="209" spans="1:19" ht="16.5">
      <c r="A209" s="44" t="s">
        <v>175</v>
      </c>
      <c r="B209" s="45" t="s">
        <v>602</v>
      </c>
      <c r="C209" s="45" t="s">
        <v>626</v>
      </c>
      <c r="D209" s="46" t="s">
        <v>598</v>
      </c>
      <c r="E209" s="46" t="s">
        <v>324</v>
      </c>
      <c r="F209" s="46" t="s">
        <v>607</v>
      </c>
      <c r="G209" s="46" t="s">
        <v>622</v>
      </c>
      <c r="H209" s="46" t="s">
        <v>324</v>
      </c>
      <c r="I209" s="46" t="s">
        <v>324</v>
      </c>
      <c r="J209" s="46" t="s">
        <v>324</v>
      </c>
      <c r="K209" s="46" t="s">
        <v>324</v>
      </c>
      <c r="L209" s="45" t="s">
        <v>627</v>
      </c>
      <c r="M209" s="76">
        <v>56</v>
      </c>
      <c r="N209" s="76">
        <f t="shared" si="7"/>
        <v>67.2</v>
      </c>
      <c r="O209" s="49" t="s">
        <v>41</v>
      </c>
      <c r="P209" s="45"/>
      <c r="Q209" s="58" t="s">
        <v>4</v>
      </c>
      <c r="R209" s="70">
        <f>IF(Таблица68[[#This Row],[Столбец2]]="A",1,IF(Таблица68[[#This Row],[Столбец2]]="B",2,IF(Таблица68[[#This Row],[Столбец2]]="C",3)))</f>
        <v>2</v>
      </c>
      <c r="S209" s="104" t="s">
        <v>1606</v>
      </c>
    </row>
    <row r="210" spans="1:19" ht="25.5">
      <c r="A210" s="44" t="s">
        <v>177</v>
      </c>
      <c r="B210" s="45" t="s">
        <v>602</v>
      </c>
      <c r="C210" s="45" t="s">
        <v>628</v>
      </c>
      <c r="D210" s="46" t="s">
        <v>598</v>
      </c>
      <c r="E210" s="46" t="s">
        <v>324</v>
      </c>
      <c r="F210" s="46" t="s">
        <v>610</v>
      </c>
      <c r="G210" s="46" t="s">
        <v>622</v>
      </c>
      <c r="H210" s="46" t="s">
        <v>324</v>
      </c>
      <c r="I210" s="46" t="s">
        <v>324</v>
      </c>
      <c r="J210" s="46" t="s">
        <v>324</v>
      </c>
      <c r="K210" s="46" t="s">
        <v>324</v>
      </c>
      <c r="L210" s="45" t="s">
        <v>629</v>
      </c>
      <c r="M210" s="76">
        <v>56</v>
      </c>
      <c r="N210" s="76">
        <f t="shared" si="7"/>
        <v>67.2</v>
      </c>
      <c r="O210" s="49" t="s">
        <v>41</v>
      </c>
      <c r="P210" s="45"/>
      <c r="Q210" s="55" t="s">
        <v>6</v>
      </c>
      <c r="R210" s="70">
        <f>IF(Таблица68[[#This Row],[Столбец2]]="A",1,IF(Таблица68[[#This Row],[Столбец2]]="B",2,IF(Таблица68[[#This Row],[Столбец2]]="C",3)))</f>
        <v>3</v>
      </c>
      <c r="S210" s="104" t="s">
        <v>1643</v>
      </c>
    </row>
    <row r="211" spans="1:19" ht="16.5">
      <c r="A211" s="44" t="s">
        <v>179</v>
      </c>
      <c r="B211" s="45" t="s">
        <v>602</v>
      </c>
      <c r="C211" s="45" t="s">
        <v>630</v>
      </c>
      <c r="D211" s="46" t="s">
        <v>598</v>
      </c>
      <c r="E211" s="46" t="s">
        <v>324</v>
      </c>
      <c r="F211" s="46" t="s">
        <v>604</v>
      </c>
      <c r="G211" s="46" t="s">
        <v>631</v>
      </c>
      <c r="H211" s="46" t="s">
        <v>324</v>
      </c>
      <c r="I211" s="46" t="s">
        <v>324</v>
      </c>
      <c r="J211" s="46" t="s">
        <v>324</v>
      </c>
      <c r="K211" s="46" t="s">
        <v>324</v>
      </c>
      <c r="L211" s="45" t="s">
        <v>632</v>
      </c>
      <c r="M211" s="76">
        <v>85</v>
      </c>
      <c r="N211" s="76">
        <f t="shared" si="7"/>
        <v>102</v>
      </c>
      <c r="O211" s="49" t="s">
        <v>41</v>
      </c>
      <c r="P211" s="45"/>
      <c r="Q211" s="58" t="s">
        <v>4</v>
      </c>
      <c r="R211" s="70">
        <f>IF(Таблица68[[#This Row],[Столбец2]]="A",1,IF(Таблица68[[#This Row],[Столбец2]]="B",2,IF(Таблица68[[#This Row],[Столбец2]]="C",3)))</f>
        <v>2</v>
      </c>
      <c r="S211" s="104" t="s">
        <v>1606</v>
      </c>
    </row>
    <row r="212" spans="1:19" ht="16.5">
      <c r="A212" s="44" t="s">
        <v>181</v>
      </c>
      <c r="B212" s="45" t="s">
        <v>602</v>
      </c>
      <c r="C212" s="45" t="s">
        <v>633</v>
      </c>
      <c r="D212" s="46" t="s">
        <v>598</v>
      </c>
      <c r="E212" s="46" t="s">
        <v>324</v>
      </c>
      <c r="F212" s="46" t="s">
        <v>607</v>
      </c>
      <c r="G212" s="46" t="s">
        <v>631</v>
      </c>
      <c r="H212" s="46" t="s">
        <v>324</v>
      </c>
      <c r="I212" s="46" t="s">
        <v>324</v>
      </c>
      <c r="J212" s="46" t="s">
        <v>324</v>
      </c>
      <c r="K212" s="46" t="s">
        <v>324</v>
      </c>
      <c r="L212" s="45" t="s">
        <v>634</v>
      </c>
      <c r="M212" s="76">
        <v>85</v>
      </c>
      <c r="N212" s="76">
        <f t="shared" si="7"/>
        <v>102</v>
      </c>
      <c r="O212" s="49" t="s">
        <v>41</v>
      </c>
      <c r="P212" s="45"/>
      <c r="Q212" s="58" t="s">
        <v>4</v>
      </c>
      <c r="R212" s="70">
        <f>IF(Таблица68[[#This Row],[Столбец2]]="A",1,IF(Таблица68[[#This Row],[Столбец2]]="B",2,IF(Таблица68[[#This Row],[Столбец2]]="C",3)))</f>
        <v>2</v>
      </c>
      <c r="S212" s="104" t="s">
        <v>1606</v>
      </c>
    </row>
    <row r="213" spans="1:19" ht="16.5">
      <c r="A213" s="44" t="s">
        <v>183</v>
      </c>
      <c r="B213" s="45" t="s">
        <v>602</v>
      </c>
      <c r="C213" s="45" t="s">
        <v>635</v>
      </c>
      <c r="D213" s="46" t="s">
        <v>598</v>
      </c>
      <c r="E213" s="46" t="s">
        <v>324</v>
      </c>
      <c r="F213" s="46" t="s">
        <v>610</v>
      </c>
      <c r="G213" s="46" t="s">
        <v>631</v>
      </c>
      <c r="H213" s="46" t="s">
        <v>324</v>
      </c>
      <c r="I213" s="46" t="s">
        <v>324</v>
      </c>
      <c r="J213" s="46" t="s">
        <v>324</v>
      </c>
      <c r="K213" s="46" t="s">
        <v>324</v>
      </c>
      <c r="L213" s="45" t="s">
        <v>636</v>
      </c>
      <c r="M213" s="76">
        <v>85</v>
      </c>
      <c r="N213" s="76">
        <f t="shared" si="7"/>
        <v>102</v>
      </c>
      <c r="O213" s="49" t="s">
        <v>41</v>
      </c>
      <c r="P213" s="45"/>
      <c r="Q213" s="58" t="s">
        <v>4</v>
      </c>
      <c r="R213" s="70">
        <f>IF(Таблица68[[#This Row],[Столбец2]]="A",1,IF(Таблица68[[#This Row],[Столбец2]]="B",2,IF(Таблица68[[#This Row],[Столбец2]]="C",3)))</f>
        <v>2</v>
      </c>
      <c r="S213" s="104" t="s">
        <v>1606</v>
      </c>
    </row>
    <row r="214" spans="1:19" ht="16.5">
      <c r="A214" s="44" t="s">
        <v>185</v>
      </c>
      <c r="B214" s="45" t="s">
        <v>602</v>
      </c>
      <c r="C214" s="45" t="s">
        <v>637</v>
      </c>
      <c r="D214" s="46" t="s">
        <v>598</v>
      </c>
      <c r="E214" s="46" t="s">
        <v>324</v>
      </c>
      <c r="F214" s="46" t="s">
        <v>604</v>
      </c>
      <c r="G214" s="46" t="s">
        <v>638</v>
      </c>
      <c r="H214" s="46" t="s">
        <v>324</v>
      </c>
      <c r="I214" s="46" t="s">
        <v>324</v>
      </c>
      <c r="J214" s="46" t="s">
        <v>324</v>
      </c>
      <c r="K214" s="46" t="s">
        <v>324</v>
      </c>
      <c r="L214" s="45" t="s">
        <v>639</v>
      </c>
      <c r="M214" s="76">
        <v>90</v>
      </c>
      <c r="N214" s="76">
        <f t="shared" si="7"/>
        <v>108</v>
      </c>
      <c r="O214" s="49" t="s">
        <v>41</v>
      </c>
      <c r="P214" s="45"/>
      <c r="Q214" s="58" t="s">
        <v>4</v>
      </c>
      <c r="R214" s="70">
        <f>IF(Таблица68[[#This Row],[Столбец2]]="A",1,IF(Таблица68[[#This Row],[Столбец2]]="B",2,IF(Таблица68[[#This Row],[Столбец2]]="C",3)))</f>
        <v>2</v>
      </c>
      <c r="S214" s="104" t="s">
        <v>1606</v>
      </c>
    </row>
    <row r="215" spans="1:19" ht="16.5">
      <c r="A215" s="44" t="s">
        <v>187</v>
      </c>
      <c r="B215" s="45" t="s">
        <v>602</v>
      </c>
      <c r="C215" s="45" t="s">
        <v>640</v>
      </c>
      <c r="D215" s="46" t="s">
        <v>598</v>
      </c>
      <c r="E215" s="46" t="s">
        <v>324</v>
      </c>
      <c r="F215" s="46" t="s">
        <v>607</v>
      </c>
      <c r="G215" s="46" t="s">
        <v>638</v>
      </c>
      <c r="H215" s="46" t="s">
        <v>324</v>
      </c>
      <c r="I215" s="46" t="s">
        <v>324</v>
      </c>
      <c r="J215" s="46" t="s">
        <v>324</v>
      </c>
      <c r="K215" s="46" t="s">
        <v>324</v>
      </c>
      <c r="L215" s="45" t="s">
        <v>641</v>
      </c>
      <c r="M215" s="76">
        <v>90</v>
      </c>
      <c r="N215" s="76">
        <f t="shared" si="7"/>
        <v>108</v>
      </c>
      <c r="O215" s="49" t="s">
        <v>41</v>
      </c>
      <c r="P215" s="45"/>
      <c r="Q215" s="58" t="s">
        <v>4</v>
      </c>
      <c r="R215" s="70">
        <f>IF(Таблица68[[#This Row],[Столбец2]]="A",1,IF(Таблица68[[#This Row],[Столбец2]]="B",2,IF(Таблица68[[#This Row],[Столбец2]]="C",3)))</f>
        <v>2</v>
      </c>
      <c r="S215" s="104" t="s">
        <v>1606</v>
      </c>
    </row>
    <row r="216" spans="1:19" ht="16.5">
      <c r="A216" s="44" t="s">
        <v>189</v>
      </c>
      <c r="B216" s="45" t="s">
        <v>602</v>
      </c>
      <c r="C216" s="45" t="s">
        <v>642</v>
      </c>
      <c r="D216" s="46" t="s">
        <v>598</v>
      </c>
      <c r="E216" s="46" t="s">
        <v>324</v>
      </c>
      <c r="F216" s="46" t="s">
        <v>610</v>
      </c>
      <c r="G216" s="46" t="s">
        <v>638</v>
      </c>
      <c r="H216" s="46" t="s">
        <v>324</v>
      </c>
      <c r="I216" s="46" t="s">
        <v>324</v>
      </c>
      <c r="J216" s="46" t="s">
        <v>324</v>
      </c>
      <c r="K216" s="46" t="s">
        <v>324</v>
      </c>
      <c r="L216" s="45" t="s">
        <v>643</v>
      </c>
      <c r="M216" s="76">
        <v>90</v>
      </c>
      <c r="N216" s="76">
        <f t="shared" si="7"/>
        <v>108</v>
      </c>
      <c r="O216" s="49" t="s">
        <v>41</v>
      </c>
      <c r="P216" s="45"/>
      <c r="Q216" s="58" t="s">
        <v>4</v>
      </c>
      <c r="R216" s="70">
        <f>IF(Таблица68[[#This Row],[Столбец2]]="A",1,IF(Таблица68[[#This Row],[Столбец2]]="B",2,IF(Таблица68[[#This Row],[Столбец2]]="C",3)))</f>
        <v>2</v>
      </c>
      <c r="S216" s="104" t="s">
        <v>1606</v>
      </c>
    </row>
    <row r="217" spans="1:19" ht="16.5">
      <c r="A217" s="44" t="s">
        <v>191</v>
      </c>
      <c r="B217" s="45" t="s">
        <v>602</v>
      </c>
      <c r="C217" s="45" t="s">
        <v>644</v>
      </c>
      <c r="D217" s="46" t="s">
        <v>598</v>
      </c>
      <c r="E217" s="46" t="s">
        <v>324</v>
      </c>
      <c r="F217" s="46" t="s">
        <v>604</v>
      </c>
      <c r="G217" s="46" t="s">
        <v>645</v>
      </c>
      <c r="H217" s="46" t="s">
        <v>324</v>
      </c>
      <c r="I217" s="46" t="s">
        <v>324</v>
      </c>
      <c r="J217" s="46" t="s">
        <v>324</v>
      </c>
      <c r="K217" s="46" t="s">
        <v>324</v>
      </c>
      <c r="L217" s="45" t="s">
        <v>646</v>
      </c>
      <c r="M217" s="76">
        <v>180</v>
      </c>
      <c r="N217" s="76">
        <f t="shared" si="7"/>
        <v>216</v>
      </c>
      <c r="O217" s="49" t="s">
        <v>41</v>
      </c>
      <c r="P217" s="45"/>
      <c r="Q217" s="58" t="s">
        <v>4</v>
      </c>
      <c r="R217" s="70">
        <f>IF(Таблица68[[#This Row],[Столбец2]]="A",1,IF(Таблица68[[#This Row],[Столбец2]]="B",2,IF(Таблица68[[#This Row],[Столбец2]]="C",3)))</f>
        <v>2</v>
      </c>
      <c r="S217" s="104" t="s">
        <v>1606</v>
      </c>
    </row>
    <row r="218" spans="1:19" ht="16.5">
      <c r="A218" s="44" t="s">
        <v>193</v>
      </c>
      <c r="B218" s="45" t="s">
        <v>602</v>
      </c>
      <c r="C218" s="45" t="s">
        <v>647</v>
      </c>
      <c r="D218" s="46" t="s">
        <v>598</v>
      </c>
      <c r="E218" s="46" t="s">
        <v>324</v>
      </c>
      <c r="F218" s="46" t="s">
        <v>607</v>
      </c>
      <c r="G218" s="46" t="s">
        <v>645</v>
      </c>
      <c r="H218" s="46" t="s">
        <v>324</v>
      </c>
      <c r="I218" s="46" t="s">
        <v>324</v>
      </c>
      <c r="J218" s="46" t="s">
        <v>324</v>
      </c>
      <c r="K218" s="46" t="s">
        <v>324</v>
      </c>
      <c r="L218" s="45" t="s">
        <v>648</v>
      </c>
      <c r="M218" s="76">
        <v>180</v>
      </c>
      <c r="N218" s="76">
        <f t="shared" si="7"/>
        <v>216</v>
      </c>
      <c r="O218" s="49" t="s">
        <v>41</v>
      </c>
      <c r="P218" s="45"/>
      <c r="Q218" s="58" t="s">
        <v>4</v>
      </c>
      <c r="R218" s="70">
        <f>IF(Таблица68[[#This Row],[Столбец2]]="A",1,IF(Таблица68[[#This Row],[Столбец2]]="B",2,IF(Таблица68[[#This Row],[Столбец2]]="C",3)))</f>
        <v>2</v>
      </c>
      <c r="S218" s="104" t="s">
        <v>1606</v>
      </c>
    </row>
    <row r="219" spans="1:19" ht="25.5">
      <c r="A219" s="44" t="s">
        <v>195</v>
      </c>
      <c r="B219" s="45" t="s">
        <v>602</v>
      </c>
      <c r="C219" s="45" t="s">
        <v>649</v>
      </c>
      <c r="D219" s="46" t="s">
        <v>598</v>
      </c>
      <c r="E219" s="46" t="s">
        <v>324</v>
      </c>
      <c r="F219" s="46" t="s">
        <v>610</v>
      </c>
      <c r="G219" s="46" t="s">
        <v>645</v>
      </c>
      <c r="H219" s="46" t="s">
        <v>324</v>
      </c>
      <c r="I219" s="46" t="s">
        <v>324</v>
      </c>
      <c r="J219" s="46" t="s">
        <v>324</v>
      </c>
      <c r="K219" s="46" t="s">
        <v>324</v>
      </c>
      <c r="L219" s="45" t="s">
        <v>650</v>
      </c>
      <c r="M219" s="76">
        <v>180</v>
      </c>
      <c r="N219" s="76">
        <f t="shared" ref="N219:N298" si="8">M219*1.2</f>
        <v>216</v>
      </c>
      <c r="O219" s="49" t="s">
        <v>41</v>
      </c>
      <c r="P219" s="45"/>
      <c r="Q219" s="55" t="s">
        <v>6</v>
      </c>
      <c r="R219" s="70">
        <f>IF(Таблица68[[#This Row],[Столбец2]]="A",1,IF(Таблица68[[#This Row],[Столбец2]]="B",2,IF(Таблица68[[#This Row],[Столбец2]]="C",3)))</f>
        <v>3</v>
      </c>
      <c r="S219" s="104" t="s">
        <v>1643</v>
      </c>
    </row>
    <row r="220" spans="1:19" ht="16.5">
      <c r="A220" s="44" t="s">
        <v>197</v>
      </c>
      <c r="B220" s="45" t="s">
        <v>602</v>
      </c>
      <c r="C220" s="45" t="s">
        <v>651</v>
      </c>
      <c r="D220" s="46" t="s">
        <v>598</v>
      </c>
      <c r="E220" s="46" t="s">
        <v>324</v>
      </c>
      <c r="F220" s="46" t="s">
        <v>604</v>
      </c>
      <c r="G220" s="46" t="s">
        <v>652</v>
      </c>
      <c r="H220" s="46" t="s">
        <v>324</v>
      </c>
      <c r="I220" s="46" t="s">
        <v>324</v>
      </c>
      <c r="J220" s="46" t="s">
        <v>324</v>
      </c>
      <c r="K220" s="46" t="s">
        <v>324</v>
      </c>
      <c r="L220" s="45" t="s">
        <v>653</v>
      </c>
      <c r="M220" s="76">
        <v>275</v>
      </c>
      <c r="N220" s="76">
        <f t="shared" si="8"/>
        <v>330</v>
      </c>
      <c r="O220" s="49" t="s">
        <v>41</v>
      </c>
      <c r="P220" s="45"/>
      <c r="Q220" s="58" t="s">
        <v>4</v>
      </c>
      <c r="R220" s="70">
        <f>IF(Таблица68[[#This Row],[Столбец2]]="A",1,IF(Таблица68[[#This Row],[Столбец2]]="B",2,IF(Таблица68[[#This Row],[Столбец2]]="C",3)))</f>
        <v>2</v>
      </c>
      <c r="S220" s="104" t="s">
        <v>1606</v>
      </c>
    </row>
    <row r="221" spans="1:19" ht="25.5">
      <c r="A221" s="44" t="s">
        <v>199</v>
      </c>
      <c r="B221" s="45" t="s">
        <v>602</v>
      </c>
      <c r="C221" s="45" t="s">
        <v>654</v>
      </c>
      <c r="D221" s="46" t="s">
        <v>598</v>
      </c>
      <c r="E221" s="46" t="s">
        <v>324</v>
      </c>
      <c r="F221" s="46" t="s">
        <v>607</v>
      </c>
      <c r="G221" s="46" t="s">
        <v>652</v>
      </c>
      <c r="H221" s="46" t="s">
        <v>324</v>
      </c>
      <c r="I221" s="46" t="s">
        <v>324</v>
      </c>
      <c r="J221" s="46" t="s">
        <v>324</v>
      </c>
      <c r="K221" s="46" t="s">
        <v>324</v>
      </c>
      <c r="L221" s="45" t="s">
        <v>655</v>
      </c>
      <c r="M221" s="76">
        <v>275</v>
      </c>
      <c r="N221" s="76">
        <f t="shared" si="8"/>
        <v>330</v>
      </c>
      <c r="O221" s="49" t="s">
        <v>41</v>
      </c>
      <c r="P221" s="45"/>
      <c r="Q221" s="55" t="s">
        <v>6</v>
      </c>
      <c r="R221" s="70">
        <f>IF(Таблица68[[#This Row],[Столбец2]]="A",1,IF(Таблица68[[#This Row],[Столбец2]]="B",2,IF(Таблица68[[#This Row],[Столбец2]]="C",3)))</f>
        <v>3</v>
      </c>
      <c r="S221" s="104" t="s">
        <v>1643</v>
      </c>
    </row>
    <row r="222" spans="1:19" ht="25.5">
      <c r="A222" s="44" t="s">
        <v>201</v>
      </c>
      <c r="B222" s="45" t="s">
        <v>602</v>
      </c>
      <c r="C222" s="45" t="s">
        <v>656</v>
      </c>
      <c r="D222" s="46" t="s">
        <v>598</v>
      </c>
      <c r="E222" s="46" t="s">
        <v>324</v>
      </c>
      <c r="F222" s="46" t="s">
        <v>610</v>
      </c>
      <c r="G222" s="46" t="s">
        <v>652</v>
      </c>
      <c r="H222" s="46" t="s">
        <v>324</v>
      </c>
      <c r="I222" s="46" t="s">
        <v>324</v>
      </c>
      <c r="J222" s="46" t="s">
        <v>324</v>
      </c>
      <c r="K222" s="46" t="s">
        <v>324</v>
      </c>
      <c r="L222" s="45" t="s">
        <v>657</v>
      </c>
      <c r="M222" s="76">
        <v>275</v>
      </c>
      <c r="N222" s="76">
        <f t="shared" si="8"/>
        <v>330</v>
      </c>
      <c r="O222" s="49" t="s">
        <v>41</v>
      </c>
      <c r="P222" s="45"/>
      <c r="Q222" s="55" t="s">
        <v>6</v>
      </c>
      <c r="R222" s="70">
        <f>IF(Таблица68[[#This Row],[Столбец2]]="A",1,IF(Таблица68[[#This Row],[Столбец2]]="B",2,IF(Таблица68[[#This Row],[Столбец2]]="C",3)))</f>
        <v>3</v>
      </c>
      <c r="S222" s="104" t="s">
        <v>1643</v>
      </c>
    </row>
    <row r="223" spans="1:19" ht="25.5">
      <c r="A223" s="44" t="s">
        <v>203</v>
      </c>
      <c r="B223" s="45" t="s">
        <v>602</v>
      </c>
      <c r="C223" s="45" t="s">
        <v>658</v>
      </c>
      <c r="D223" s="46" t="s">
        <v>598</v>
      </c>
      <c r="E223" s="46" t="s">
        <v>324</v>
      </c>
      <c r="F223" s="46" t="s">
        <v>604</v>
      </c>
      <c r="G223" s="46" t="s">
        <v>659</v>
      </c>
      <c r="H223" s="46" t="s">
        <v>324</v>
      </c>
      <c r="I223" s="46" t="s">
        <v>324</v>
      </c>
      <c r="J223" s="46" t="s">
        <v>324</v>
      </c>
      <c r="K223" s="46" t="s">
        <v>324</v>
      </c>
      <c r="L223" s="45" t="s">
        <v>660</v>
      </c>
      <c r="M223" s="76">
        <v>355</v>
      </c>
      <c r="N223" s="76">
        <f t="shared" si="8"/>
        <v>426</v>
      </c>
      <c r="O223" s="49" t="s">
        <v>41</v>
      </c>
      <c r="P223" s="45"/>
      <c r="Q223" s="55" t="s">
        <v>6</v>
      </c>
      <c r="R223" s="70">
        <f>IF(Таблица68[[#This Row],[Столбец2]]="A",1,IF(Таблица68[[#This Row],[Столбец2]]="B",2,IF(Таблица68[[#This Row],[Столбец2]]="C",3)))</f>
        <v>3</v>
      </c>
      <c r="S223" s="104" t="s">
        <v>1643</v>
      </c>
    </row>
    <row r="224" spans="1:19" ht="25.5">
      <c r="A224" s="44" t="s">
        <v>205</v>
      </c>
      <c r="B224" s="45" t="s">
        <v>602</v>
      </c>
      <c r="C224" s="45" t="s">
        <v>661</v>
      </c>
      <c r="D224" s="46" t="s">
        <v>598</v>
      </c>
      <c r="E224" s="46" t="s">
        <v>324</v>
      </c>
      <c r="F224" s="46" t="s">
        <v>607</v>
      </c>
      <c r="G224" s="46" t="s">
        <v>659</v>
      </c>
      <c r="H224" s="46" t="s">
        <v>324</v>
      </c>
      <c r="I224" s="46" t="s">
        <v>324</v>
      </c>
      <c r="J224" s="46" t="s">
        <v>324</v>
      </c>
      <c r="K224" s="46" t="s">
        <v>324</v>
      </c>
      <c r="L224" s="45" t="s">
        <v>662</v>
      </c>
      <c r="M224" s="76">
        <v>355</v>
      </c>
      <c r="N224" s="76">
        <f t="shared" si="8"/>
        <v>426</v>
      </c>
      <c r="O224" s="49" t="s">
        <v>41</v>
      </c>
      <c r="P224" s="45"/>
      <c r="Q224" s="55" t="s">
        <v>6</v>
      </c>
      <c r="R224" s="70">
        <f>IF(Таблица68[[#This Row],[Столбец2]]="A",1,IF(Таблица68[[#This Row],[Столбец2]]="B",2,IF(Таблица68[[#This Row],[Столбец2]]="C",3)))</f>
        <v>3</v>
      </c>
      <c r="S224" s="104" t="s">
        <v>1643</v>
      </c>
    </row>
    <row r="225" spans="1:19" ht="16.5">
      <c r="A225" s="44" t="s">
        <v>207</v>
      </c>
      <c r="B225" s="45" t="s">
        <v>602</v>
      </c>
      <c r="C225" s="45" t="s">
        <v>663</v>
      </c>
      <c r="D225" s="46" t="s">
        <v>598</v>
      </c>
      <c r="E225" s="46" t="s">
        <v>324</v>
      </c>
      <c r="F225" s="46" t="s">
        <v>610</v>
      </c>
      <c r="G225" s="46" t="s">
        <v>659</v>
      </c>
      <c r="H225" s="46" t="s">
        <v>324</v>
      </c>
      <c r="I225" s="46" t="s">
        <v>324</v>
      </c>
      <c r="J225" s="46" t="s">
        <v>324</v>
      </c>
      <c r="K225" s="46" t="s">
        <v>324</v>
      </c>
      <c r="L225" s="45" t="s">
        <v>664</v>
      </c>
      <c r="M225" s="76">
        <v>355</v>
      </c>
      <c r="N225" s="76">
        <f t="shared" si="8"/>
        <v>426</v>
      </c>
      <c r="O225" s="49" t="s">
        <v>41</v>
      </c>
      <c r="P225" s="45"/>
      <c r="Q225" s="58" t="s">
        <v>4</v>
      </c>
      <c r="R225" s="70">
        <f>IF(Таблица68[[#This Row],[Столбец2]]="A",1,IF(Таблица68[[#This Row],[Столбец2]]="B",2,IF(Таблица68[[#This Row],[Столбец2]]="C",3)))</f>
        <v>2</v>
      </c>
      <c r="S225" s="104" t="s">
        <v>1606</v>
      </c>
    </row>
    <row r="226" spans="1:19" ht="25.5">
      <c r="A226" s="44" t="s">
        <v>209</v>
      </c>
      <c r="B226" s="45" t="s">
        <v>602</v>
      </c>
      <c r="C226" s="45" t="s">
        <v>665</v>
      </c>
      <c r="D226" s="46" t="s">
        <v>598</v>
      </c>
      <c r="E226" s="46" t="s">
        <v>324</v>
      </c>
      <c r="F226" s="46" t="s">
        <v>604</v>
      </c>
      <c r="G226" s="46" t="s">
        <v>666</v>
      </c>
      <c r="H226" s="46" t="s">
        <v>324</v>
      </c>
      <c r="I226" s="46" t="s">
        <v>324</v>
      </c>
      <c r="J226" s="46" t="s">
        <v>324</v>
      </c>
      <c r="K226" s="46" t="s">
        <v>324</v>
      </c>
      <c r="L226" s="45" t="s">
        <v>667</v>
      </c>
      <c r="M226" s="76">
        <v>490</v>
      </c>
      <c r="N226" s="76">
        <f t="shared" si="8"/>
        <v>588</v>
      </c>
      <c r="O226" s="49" t="s">
        <v>41</v>
      </c>
      <c r="P226" s="45"/>
      <c r="Q226" s="55" t="s">
        <v>6</v>
      </c>
      <c r="R226" s="70">
        <f>IF(Таблица68[[#This Row],[Столбец2]]="A",1,IF(Таблица68[[#This Row],[Столбец2]]="B",2,IF(Таблица68[[#This Row],[Столбец2]]="C",3)))</f>
        <v>3</v>
      </c>
      <c r="S226" s="104" t="s">
        <v>1643</v>
      </c>
    </row>
    <row r="227" spans="1:19" ht="25.5">
      <c r="A227" s="44" t="s">
        <v>211</v>
      </c>
      <c r="B227" s="45" t="s">
        <v>602</v>
      </c>
      <c r="C227" s="45" t="s">
        <v>668</v>
      </c>
      <c r="D227" s="46" t="s">
        <v>598</v>
      </c>
      <c r="E227" s="46" t="s">
        <v>324</v>
      </c>
      <c r="F227" s="46" t="s">
        <v>607</v>
      </c>
      <c r="G227" s="46" t="s">
        <v>666</v>
      </c>
      <c r="H227" s="46" t="s">
        <v>324</v>
      </c>
      <c r="I227" s="46" t="s">
        <v>324</v>
      </c>
      <c r="J227" s="46" t="s">
        <v>324</v>
      </c>
      <c r="K227" s="46" t="s">
        <v>324</v>
      </c>
      <c r="L227" s="45" t="s">
        <v>669</v>
      </c>
      <c r="M227" s="76">
        <v>490</v>
      </c>
      <c r="N227" s="76">
        <f t="shared" si="8"/>
        <v>588</v>
      </c>
      <c r="O227" s="49" t="s">
        <v>41</v>
      </c>
      <c r="P227" s="45"/>
      <c r="Q227" s="55" t="s">
        <v>6</v>
      </c>
      <c r="R227" s="70">
        <f>IF(Таблица68[[#This Row],[Столбец2]]="A",1,IF(Таблица68[[#This Row],[Столбец2]]="B",2,IF(Таблица68[[#This Row],[Столбец2]]="C",3)))</f>
        <v>3</v>
      </c>
      <c r="S227" s="104" t="s">
        <v>1643</v>
      </c>
    </row>
    <row r="228" spans="1:19" ht="25.5">
      <c r="A228" s="44" t="s">
        <v>213</v>
      </c>
      <c r="B228" s="45" t="s">
        <v>602</v>
      </c>
      <c r="C228" s="45" t="s">
        <v>670</v>
      </c>
      <c r="D228" s="46" t="s">
        <v>598</v>
      </c>
      <c r="E228" s="46" t="s">
        <v>324</v>
      </c>
      <c r="F228" s="46" t="s">
        <v>610</v>
      </c>
      <c r="G228" s="46" t="s">
        <v>666</v>
      </c>
      <c r="H228" s="46" t="s">
        <v>324</v>
      </c>
      <c r="I228" s="46" t="s">
        <v>324</v>
      </c>
      <c r="J228" s="46" t="s">
        <v>324</v>
      </c>
      <c r="K228" s="46" t="s">
        <v>324</v>
      </c>
      <c r="L228" s="45" t="s">
        <v>671</v>
      </c>
      <c r="M228" s="76">
        <v>490</v>
      </c>
      <c r="N228" s="76">
        <f t="shared" si="8"/>
        <v>588</v>
      </c>
      <c r="O228" s="49" t="s">
        <v>41</v>
      </c>
      <c r="P228" s="45"/>
      <c r="Q228" s="55" t="s">
        <v>6</v>
      </c>
      <c r="R228" s="70">
        <f>IF(Таблица68[[#This Row],[Столбец2]]="A",1,IF(Таблица68[[#This Row],[Столбец2]]="B",2,IF(Таблица68[[#This Row],[Столбец2]]="C",3)))</f>
        <v>3</v>
      </c>
      <c r="S228" s="104" t="s">
        <v>1643</v>
      </c>
    </row>
    <row r="229" spans="1:19" ht="25.5">
      <c r="A229" s="44" t="s">
        <v>215</v>
      </c>
      <c r="B229" s="45" t="s">
        <v>602</v>
      </c>
      <c r="C229" s="45" t="s">
        <v>672</v>
      </c>
      <c r="D229" s="46" t="s">
        <v>598</v>
      </c>
      <c r="E229" s="46" t="s">
        <v>324</v>
      </c>
      <c r="F229" s="46" t="s">
        <v>604</v>
      </c>
      <c r="G229" s="46" t="s">
        <v>673</v>
      </c>
      <c r="H229" s="46" t="s">
        <v>324</v>
      </c>
      <c r="I229" s="46" t="s">
        <v>324</v>
      </c>
      <c r="J229" s="46" t="s">
        <v>324</v>
      </c>
      <c r="K229" s="46" t="s">
        <v>324</v>
      </c>
      <c r="L229" s="45" t="s">
        <v>674</v>
      </c>
      <c r="M229" s="76">
        <v>800</v>
      </c>
      <c r="N229" s="76">
        <f t="shared" si="8"/>
        <v>960</v>
      </c>
      <c r="O229" s="49" t="s">
        <v>41</v>
      </c>
      <c r="P229" s="45"/>
      <c r="Q229" s="55" t="s">
        <v>6</v>
      </c>
      <c r="R229" s="70">
        <f>IF(Таблица68[[#This Row],[Столбец2]]="A",1,IF(Таблица68[[#This Row],[Столбец2]]="B",2,IF(Таблица68[[#This Row],[Столбец2]]="C",3)))</f>
        <v>3</v>
      </c>
      <c r="S229" s="104" t="s">
        <v>1643</v>
      </c>
    </row>
    <row r="230" spans="1:19" ht="25.5">
      <c r="A230" s="44" t="s">
        <v>217</v>
      </c>
      <c r="B230" s="45" t="s">
        <v>602</v>
      </c>
      <c r="C230" s="45" t="s">
        <v>675</v>
      </c>
      <c r="D230" s="46" t="s">
        <v>598</v>
      </c>
      <c r="E230" s="46" t="s">
        <v>324</v>
      </c>
      <c r="F230" s="46" t="s">
        <v>607</v>
      </c>
      <c r="G230" s="46" t="s">
        <v>673</v>
      </c>
      <c r="H230" s="46" t="s">
        <v>324</v>
      </c>
      <c r="I230" s="46" t="s">
        <v>324</v>
      </c>
      <c r="J230" s="46" t="s">
        <v>324</v>
      </c>
      <c r="K230" s="46" t="s">
        <v>324</v>
      </c>
      <c r="L230" s="45" t="s">
        <v>676</v>
      </c>
      <c r="M230" s="76">
        <v>800</v>
      </c>
      <c r="N230" s="76">
        <f t="shared" si="8"/>
        <v>960</v>
      </c>
      <c r="O230" s="49" t="s">
        <v>41</v>
      </c>
      <c r="P230" s="45"/>
      <c r="Q230" s="55" t="s">
        <v>6</v>
      </c>
      <c r="R230" s="70">
        <f>IF(Таблица68[[#This Row],[Столбец2]]="A",1,IF(Таблица68[[#This Row],[Столбец2]]="B",2,IF(Таблица68[[#This Row],[Столбец2]]="C",3)))</f>
        <v>3</v>
      </c>
      <c r="S230" s="104" t="s">
        <v>1643</v>
      </c>
    </row>
    <row r="231" spans="1:19" ht="25.5">
      <c r="A231" s="44" t="s">
        <v>677</v>
      </c>
      <c r="B231" s="45" t="s">
        <v>602</v>
      </c>
      <c r="C231" s="45" t="s">
        <v>678</v>
      </c>
      <c r="D231" s="46" t="s">
        <v>598</v>
      </c>
      <c r="E231" s="46" t="s">
        <v>324</v>
      </c>
      <c r="F231" s="46" t="s">
        <v>610</v>
      </c>
      <c r="G231" s="46" t="s">
        <v>673</v>
      </c>
      <c r="H231" s="46" t="s">
        <v>324</v>
      </c>
      <c r="I231" s="46" t="s">
        <v>324</v>
      </c>
      <c r="J231" s="46" t="s">
        <v>324</v>
      </c>
      <c r="K231" s="46" t="s">
        <v>324</v>
      </c>
      <c r="L231" s="45" t="s">
        <v>679</v>
      </c>
      <c r="M231" s="76">
        <v>800</v>
      </c>
      <c r="N231" s="76">
        <f t="shared" si="8"/>
        <v>960</v>
      </c>
      <c r="O231" s="49" t="s">
        <v>41</v>
      </c>
      <c r="P231" s="45"/>
      <c r="Q231" s="55" t="s">
        <v>6</v>
      </c>
      <c r="R231" s="70">
        <f>IF(Таблица68[[#This Row],[Столбец2]]="A",1,IF(Таблица68[[#This Row],[Столбец2]]="B",2,IF(Таблица68[[#This Row],[Столбец2]]="C",3)))</f>
        <v>3</v>
      </c>
      <c r="S231" s="104" t="s">
        <v>1643</v>
      </c>
    </row>
    <row r="232" spans="1:19" ht="25.5">
      <c r="A232" s="44" t="s">
        <v>316</v>
      </c>
      <c r="B232" s="45" t="s">
        <v>680</v>
      </c>
      <c r="C232" s="45" t="s">
        <v>681</v>
      </c>
      <c r="D232" s="46" t="s">
        <v>682</v>
      </c>
      <c r="E232" s="46" t="s">
        <v>683</v>
      </c>
      <c r="F232" s="46" t="s">
        <v>684</v>
      </c>
      <c r="G232" s="46">
        <v>25</v>
      </c>
      <c r="H232" s="46">
        <v>52</v>
      </c>
      <c r="I232" s="46" t="s">
        <v>685</v>
      </c>
      <c r="J232" s="46" t="s">
        <v>686</v>
      </c>
      <c r="K232" s="47" t="s">
        <v>395</v>
      </c>
      <c r="L232" s="45" t="s">
        <v>687</v>
      </c>
      <c r="M232" s="76">
        <v>400</v>
      </c>
      <c r="N232" s="76">
        <f t="shared" si="8"/>
        <v>480</v>
      </c>
      <c r="O232" s="49" t="s">
        <v>41</v>
      </c>
      <c r="P232" s="45"/>
      <c r="Q232" s="55" t="s">
        <v>6</v>
      </c>
      <c r="R232" s="70" t="e">
        <f>IF(Таблица68[[#This Row],[Столбец2]]="A",1,IF(Таблица68[[#This Row],[Столбец2]]="B",2,IF(Таблица68[[#This Row],[Столбец2]]="C",3)))</f>
        <v>#N/A</v>
      </c>
      <c r="S232" s="104" t="e">
        <v>#N/A</v>
      </c>
    </row>
    <row r="233" spans="1:19" ht="25.5">
      <c r="A233" s="44" t="s">
        <v>317</v>
      </c>
      <c r="B233" s="45" t="s">
        <v>680</v>
      </c>
      <c r="C233" s="45" t="s">
        <v>688</v>
      </c>
      <c r="D233" s="46" t="s">
        <v>682</v>
      </c>
      <c r="E233" s="46" t="s">
        <v>689</v>
      </c>
      <c r="F233" s="46" t="s">
        <v>684</v>
      </c>
      <c r="G233" s="46">
        <v>32</v>
      </c>
      <c r="H233" s="46">
        <v>52</v>
      </c>
      <c r="I233" s="46" t="s">
        <v>685</v>
      </c>
      <c r="J233" s="46" t="s">
        <v>686</v>
      </c>
      <c r="K233" s="47" t="s">
        <v>395</v>
      </c>
      <c r="L233" s="45" t="s">
        <v>690</v>
      </c>
      <c r="M233" s="76">
        <v>430</v>
      </c>
      <c r="N233" s="76">
        <f t="shared" si="8"/>
        <v>516</v>
      </c>
      <c r="O233" s="49" t="s">
        <v>41</v>
      </c>
      <c r="P233" s="45"/>
      <c r="Q233" s="55" t="s">
        <v>6</v>
      </c>
      <c r="R233" s="70" t="e">
        <f>IF(Таблица68[[#This Row],[Столбец2]]="A",1,IF(Таблица68[[#This Row],[Столбец2]]="B",2,IF(Таблица68[[#This Row],[Столбец2]]="C",3)))</f>
        <v>#N/A</v>
      </c>
      <c r="S233" s="104" t="e">
        <v>#N/A</v>
      </c>
    </row>
    <row r="234" spans="1:19" ht="25.5">
      <c r="A234" s="44" t="s">
        <v>318</v>
      </c>
      <c r="B234" s="45" t="s">
        <v>680</v>
      </c>
      <c r="C234" s="45" t="s">
        <v>691</v>
      </c>
      <c r="D234" s="46" t="s">
        <v>682</v>
      </c>
      <c r="E234" s="46" t="s">
        <v>692</v>
      </c>
      <c r="F234" s="46" t="s">
        <v>684</v>
      </c>
      <c r="G234" s="46">
        <v>40</v>
      </c>
      <c r="H234" s="46">
        <v>52</v>
      </c>
      <c r="I234" s="46" t="s">
        <v>685</v>
      </c>
      <c r="J234" s="46" t="s">
        <v>686</v>
      </c>
      <c r="K234" s="47" t="s">
        <v>395</v>
      </c>
      <c r="L234" s="45" t="s">
        <v>693</v>
      </c>
      <c r="M234" s="76">
        <v>540</v>
      </c>
      <c r="N234" s="76">
        <f t="shared" si="8"/>
        <v>648</v>
      </c>
      <c r="O234" s="49" t="s">
        <v>41</v>
      </c>
      <c r="P234" s="45"/>
      <c r="Q234" s="55" t="s">
        <v>6</v>
      </c>
      <c r="R234" s="70" t="e">
        <f>IF(Таблица68[[#This Row],[Столбец2]]="A",1,IF(Таблица68[[#This Row],[Столбец2]]="B",2,IF(Таблица68[[#This Row],[Столбец2]]="C",3)))</f>
        <v>#N/A</v>
      </c>
      <c r="S234" s="104" t="e">
        <v>#N/A</v>
      </c>
    </row>
    <row r="235" spans="1:19" ht="25.5">
      <c r="A235" s="44" t="s">
        <v>319</v>
      </c>
      <c r="B235" s="45" t="s">
        <v>680</v>
      </c>
      <c r="C235" s="45" t="s">
        <v>694</v>
      </c>
      <c r="D235" s="46" t="s">
        <v>682</v>
      </c>
      <c r="E235" s="46" t="s">
        <v>695</v>
      </c>
      <c r="F235" s="46" t="s">
        <v>684</v>
      </c>
      <c r="G235" s="46">
        <v>50</v>
      </c>
      <c r="H235" s="46">
        <v>52</v>
      </c>
      <c r="I235" s="46" t="s">
        <v>685</v>
      </c>
      <c r="J235" s="46" t="s">
        <v>686</v>
      </c>
      <c r="K235" s="47" t="s">
        <v>395</v>
      </c>
      <c r="L235" s="45" t="s">
        <v>696</v>
      </c>
      <c r="M235" s="76">
        <v>610</v>
      </c>
      <c r="N235" s="76">
        <f t="shared" si="8"/>
        <v>732</v>
      </c>
      <c r="O235" s="49" t="s">
        <v>41</v>
      </c>
      <c r="P235" s="45"/>
      <c r="Q235" s="55" t="s">
        <v>6</v>
      </c>
      <c r="R235" s="70" t="e">
        <f>IF(Таблица68[[#This Row],[Столбец2]]="A",1,IF(Таблица68[[#This Row],[Столбец2]]="B",2,IF(Таблица68[[#This Row],[Столбец2]]="C",3)))</f>
        <v>#N/A</v>
      </c>
      <c r="S235" s="104" t="e">
        <v>#N/A</v>
      </c>
    </row>
    <row r="236" spans="1:19" ht="25.5">
      <c r="A236" s="44" t="s">
        <v>320</v>
      </c>
      <c r="B236" s="45" t="s">
        <v>680</v>
      </c>
      <c r="C236" s="45" t="s">
        <v>697</v>
      </c>
      <c r="D236" s="46" t="s">
        <v>682</v>
      </c>
      <c r="E236" s="46" t="s">
        <v>698</v>
      </c>
      <c r="F236" s="46" t="s">
        <v>684</v>
      </c>
      <c r="G236" s="46">
        <v>65</v>
      </c>
      <c r="H236" s="46">
        <v>52</v>
      </c>
      <c r="I236" s="46" t="s">
        <v>685</v>
      </c>
      <c r="J236" s="46" t="s">
        <v>686</v>
      </c>
      <c r="K236" s="47" t="s">
        <v>395</v>
      </c>
      <c r="L236" s="45" t="s">
        <v>699</v>
      </c>
      <c r="M236" s="76">
        <v>1050</v>
      </c>
      <c r="N236" s="76">
        <f t="shared" si="8"/>
        <v>1260</v>
      </c>
      <c r="O236" s="49" t="s">
        <v>41</v>
      </c>
      <c r="P236" s="45"/>
      <c r="Q236" s="55" t="s">
        <v>6</v>
      </c>
      <c r="R236" s="70" t="e">
        <f>IF(Таблица68[[#This Row],[Столбец2]]="A",1,IF(Таблица68[[#This Row],[Столбец2]]="B",2,IF(Таблица68[[#This Row],[Столбец2]]="C",3)))</f>
        <v>#N/A</v>
      </c>
      <c r="S236" s="104" t="e">
        <v>#N/A</v>
      </c>
    </row>
    <row r="237" spans="1:19" ht="25.5">
      <c r="A237" s="44" t="s">
        <v>321</v>
      </c>
      <c r="B237" s="45" t="s">
        <v>680</v>
      </c>
      <c r="C237" s="45" t="s">
        <v>700</v>
      </c>
      <c r="D237" s="46" t="s">
        <v>682</v>
      </c>
      <c r="E237" s="46" t="s">
        <v>701</v>
      </c>
      <c r="F237" s="46" t="s">
        <v>684</v>
      </c>
      <c r="G237" s="46">
        <v>80</v>
      </c>
      <c r="H237" s="46">
        <v>52</v>
      </c>
      <c r="I237" s="46" t="s">
        <v>685</v>
      </c>
      <c r="J237" s="46" t="s">
        <v>686</v>
      </c>
      <c r="K237" s="47" t="s">
        <v>395</v>
      </c>
      <c r="L237" s="45" t="s">
        <v>702</v>
      </c>
      <c r="M237" s="76">
        <v>1100</v>
      </c>
      <c r="N237" s="76">
        <f t="shared" si="8"/>
        <v>1320</v>
      </c>
      <c r="O237" s="49" t="s">
        <v>41</v>
      </c>
      <c r="P237" s="45"/>
      <c r="Q237" s="55" t="s">
        <v>6</v>
      </c>
      <c r="R237" s="70" t="e">
        <f>IF(Таблица68[[#This Row],[Столбец2]]="A",1,IF(Таблица68[[#This Row],[Столбец2]]="B",2,IF(Таблица68[[#This Row],[Столбец2]]="C",3)))</f>
        <v>#N/A</v>
      </c>
      <c r="S237" s="104" t="e">
        <v>#N/A</v>
      </c>
    </row>
    <row r="238" spans="1:19" ht="28.5">
      <c r="A238" s="44" t="s">
        <v>322</v>
      </c>
      <c r="B238" s="45" t="s">
        <v>703</v>
      </c>
      <c r="C238" s="45" t="s">
        <v>704</v>
      </c>
      <c r="D238" s="46" t="s">
        <v>705</v>
      </c>
      <c r="E238" s="46"/>
      <c r="F238" s="46" t="s">
        <v>706</v>
      </c>
      <c r="G238" s="46" t="s">
        <v>323</v>
      </c>
      <c r="H238" s="46" t="s">
        <v>324</v>
      </c>
      <c r="I238" s="46" t="s">
        <v>685</v>
      </c>
      <c r="J238" s="46" t="s">
        <v>686</v>
      </c>
      <c r="K238" s="46" t="s">
        <v>324</v>
      </c>
      <c r="L238" s="45" t="s">
        <v>707</v>
      </c>
      <c r="M238" s="76">
        <v>185</v>
      </c>
      <c r="N238" s="76">
        <f t="shared" si="8"/>
        <v>222</v>
      </c>
      <c r="O238" s="49" t="s">
        <v>41</v>
      </c>
      <c r="P238" s="45"/>
      <c r="Q238" s="58" t="s">
        <v>4</v>
      </c>
      <c r="R238" s="70">
        <f>IF(Таблица68[[#This Row],[Столбец2]]="A",1,IF(Таблица68[[#This Row],[Столбец2]]="B",2,IF(Таблица68[[#This Row],[Столбец2]]="C",3)))</f>
        <v>2</v>
      </c>
      <c r="S238" s="104" t="s">
        <v>1606</v>
      </c>
    </row>
    <row r="239" spans="1:19" ht="28.5">
      <c r="A239" s="44" t="s">
        <v>325</v>
      </c>
      <c r="B239" s="45" t="s">
        <v>703</v>
      </c>
      <c r="C239" s="45" t="s">
        <v>708</v>
      </c>
      <c r="D239" s="46" t="s">
        <v>705</v>
      </c>
      <c r="E239" s="46"/>
      <c r="F239" s="46" t="s">
        <v>709</v>
      </c>
      <c r="G239" s="46" t="s">
        <v>323</v>
      </c>
      <c r="H239" s="46" t="s">
        <v>324</v>
      </c>
      <c r="I239" s="46" t="s">
        <v>685</v>
      </c>
      <c r="J239" s="46" t="s">
        <v>686</v>
      </c>
      <c r="K239" s="46" t="s">
        <v>324</v>
      </c>
      <c r="L239" s="45" t="s">
        <v>710</v>
      </c>
      <c r="M239" s="76">
        <v>185</v>
      </c>
      <c r="N239" s="76">
        <f t="shared" si="8"/>
        <v>222</v>
      </c>
      <c r="O239" s="49" t="s">
        <v>41</v>
      </c>
      <c r="P239" s="45"/>
      <c r="Q239" s="58" t="s">
        <v>4</v>
      </c>
      <c r="R239" s="70">
        <f>IF(Таблица68[[#This Row],[Столбец2]]="A",1,IF(Таблица68[[#This Row],[Столбец2]]="B",2,IF(Таблица68[[#This Row],[Столбец2]]="C",3)))</f>
        <v>2</v>
      </c>
      <c r="S239" s="104" t="s">
        <v>1606</v>
      </c>
    </row>
    <row r="240" spans="1:19" ht="28.5">
      <c r="A240" s="44" t="s">
        <v>326</v>
      </c>
      <c r="B240" s="45" t="s">
        <v>703</v>
      </c>
      <c r="C240" s="45" t="s">
        <v>842</v>
      </c>
      <c r="D240" s="46" t="s">
        <v>705</v>
      </c>
      <c r="E240" s="46"/>
      <c r="F240" s="46" t="s">
        <v>706</v>
      </c>
      <c r="G240" s="46" t="s">
        <v>327</v>
      </c>
      <c r="H240" s="46" t="s">
        <v>324</v>
      </c>
      <c r="I240" s="46" t="s">
        <v>685</v>
      </c>
      <c r="J240" s="46" t="s">
        <v>686</v>
      </c>
      <c r="K240" s="46" t="s">
        <v>324</v>
      </c>
      <c r="L240" s="45" t="s">
        <v>711</v>
      </c>
      <c r="M240" s="76">
        <v>185</v>
      </c>
      <c r="N240" s="76">
        <f t="shared" si="8"/>
        <v>222</v>
      </c>
      <c r="O240" s="49" t="s">
        <v>41</v>
      </c>
      <c r="P240" s="45"/>
      <c r="Q240" s="58" t="s">
        <v>4</v>
      </c>
      <c r="R240" s="70">
        <f>IF(Таблица68[[#This Row],[Столбец2]]="A",1,IF(Таблица68[[#This Row],[Столбец2]]="B",2,IF(Таблица68[[#This Row],[Столбец2]]="C",3)))</f>
        <v>2</v>
      </c>
      <c r="S240" s="104" t="s">
        <v>1606</v>
      </c>
    </row>
    <row r="241" spans="1:19" ht="28.5">
      <c r="A241" s="44" t="s">
        <v>328</v>
      </c>
      <c r="B241" s="45" t="s">
        <v>703</v>
      </c>
      <c r="C241" s="45" t="s">
        <v>843</v>
      </c>
      <c r="D241" s="46" t="s">
        <v>705</v>
      </c>
      <c r="E241" s="46"/>
      <c r="F241" s="46" t="s">
        <v>709</v>
      </c>
      <c r="G241" s="46" t="s">
        <v>327</v>
      </c>
      <c r="H241" s="46" t="s">
        <v>324</v>
      </c>
      <c r="I241" s="46" t="s">
        <v>685</v>
      </c>
      <c r="J241" s="46" t="s">
        <v>686</v>
      </c>
      <c r="K241" s="46" t="s">
        <v>324</v>
      </c>
      <c r="L241" s="45" t="s">
        <v>712</v>
      </c>
      <c r="M241" s="76">
        <v>185</v>
      </c>
      <c r="N241" s="76">
        <f t="shared" si="8"/>
        <v>222</v>
      </c>
      <c r="O241" s="49" t="s">
        <v>41</v>
      </c>
      <c r="P241" s="45"/>
      <c r="Q241" s="58" t="s">
        <v>4</v>
      </c>
      <c r="R241" s="70">
        <f>IF(Таблица68[[#This Row],[Столбец2]]="A",1,IF(Таблица68[[#This Row],[Столбец2]]="B",2,IF(Таблица68[[#This Row],[Столбец2]]="C",3)))</f>
        <v>2</v>
      </c>
      <c r="S241" s="104" t="s">
        <v>1606</v>
      </c>
    </row>
    <row r="242" spans="1:19" ht="28.5">
      <c r="A242" s="44" t="s">
        <v>840</v>
      </c>
      <c r="B242" s="45" t="s">
        <v>844</v>
      </c>
      <c r="C242" s="45" t="s">
        <v>850</v>
      </c>
      <c r="D242" s="46" t="s">
        <v>713</v>
      </c>
      <c r="E242" s="46" t="s">
        <v>1725</v>
      </c>
      <c r="F242" s="46" t="s">
        <v>40</v>
      </c>
      <c r="G242" s="46">
        <v>8</v>
      </c>
      <c r="H242" s="46">
        <v>52</v>
      </c>
      <c r="I242" s="46" t="s">
        <v>227</v>
      </c>
      <c r="J242" s="46" t="s">
        <v>226</v>
      </c>
      <c r="K242" s="46"/>
      <c r="L242" s="45" t="s">
        <v>847</v>
      </c>
      <c r="M242" s="76">
        <v>310</v>
      </c>
      <c r="N242" s="76">
        <f t="shared" ref="N242:N243" si="9">M242*1.2</f>
        <v>372</v>
      </c>
      <c r="O242" s="49" t="s">
        <v>41</v>
      </c>
      <c r="P242" s="45"/>
      <c r="Q242" s="58" t="s">
        <v>4</v>
      </c>
      <c r="R242" s="70">
        <f>IF(Таблица68[[#This Row],[Столбец2]]="A",1,IF(Таблица68[[#This Row],[Столбец2]]="B",2,IF(Таблица68[[#This Row],[Столбец2]]="C",3)))</f>
        <v>2</v>
      </c>
      <c r="S242" s="104" t="s">
        <v>1606</v>
      </c>
    </row>
    <row r="243" spans="1:19" ht="28.5">
      <c r="A243" s="44" t="s">
        <v>841</v>
      </c>
      <c r="B243" s="45" t="s">
        <v>844</v>
      </c>
      <c r="C243" s="45" t="s">
        <v>1039</v>
      </c>
      <c r="D243" s="46" t="s">
        <v>713</v>
      </c>
      <c r="E243" s="46" t="s">
        <v>1727</v>
      </c>
      <c r="F243" s="46" t="s">
        <v>40</v>
      </c>
      <c r="G243" s="46">
        <v>8</v>
      </c>
      <c r="H243" s="46">
        <v>52</v>
      </c>
      <c r="I243" s="46" t="s">
        <v>227</v>
      </c>
      <c r="J243" s="46" t="s">
        <v>226</v>
      </c>
      <c r="K243" s="46"/>
      <c r="L243" s="45" t="s">
        <v>1037</v>
      </c>
      <c r="M243" s="76">
        <v>310</v>
      </c>
      <c r="N243" s="76">
        <f t="shared" si="9"/>
        <v>372</v>
      </c>
      <c r="O243" s="49" t="s">
        <v>41</v>
      </c>
      <c r="P243" s="45"/>
      <c r="Q243" s="58" t="s">
        <v>4</v>
      </c>
      <c r="R243" s="70">
        <f>IF(Таблица68[[#This Row],[Столбец2]]="A",1,IF(Таблица68[[#This Row],[Столбец2]]="B",2,IF(Таблица68[[#This Row],[Столбец2]]="C",3)))</f>
        <v>2</v>
      </c>
      <c r="S243" s="104" t="s">
        <v>1606</v>
      </c>
    </row>
    <row r="244" spans="1:19" ht="28.5">
      <c r="A244" s="44" t="s">
        <v>1036</v>
      </c>
      <c r="B244" s="45" t="s">
        <v>844</v>
      </c>
      <c r="C244" s="45" t="s">
        <v>851</v>
      </c>
      <c r="D244" s="46" t="s">
        <v>713</v>
      </c>
      <c r="E244" s="46" t="s">
        <v>1726</v>
      </c>
      <c r="F244" s="46" t="s">
        <v>40</v>
      </c>
      <c r="G244" s="46">
        <v>8</v>
      </c>
      <c r="H244" s="46">
        <v>52</v>
      </c>
      <c r="I244" s="46" t="s">
        <v>227</v>
      </c>
      <c r="J244" s="46" t="s">
        <v>226</v>
      </c>
      <c r="K244" s="46"/>
      <c r="L244" s="45" t="s">
        <v>1038</v>
      </c>
      <c r="M244" s="76">
        <v>310</v>
      </c>
      <c r="N244" s="76">
        <f>M244*1.2</f>
        <v>372</v>
      </c>
      <c r="O244" s="49" t="s">
        <v>41</v>
      </c>
      <c r="P244" s="45"/>
      <c r="Q244" s="58" t="s">
        <v>4</v>
      </c>
      <c r="R244" s="70">
        <f>IF(Таблица68[[#This Row],[Столбец2]]="A",1,IF(Таблица68[[#This Row],[Столбец2]]="B",2,IF(Таблица68[[#This Row],[Столбец2]]="C",3)))</f>
        <v>2</v>
      </c>
      <c r="S244" s="104" t="s">
        <v>1606</v>
      </c>
    </row>
    <row r="245" spans="1:19" ht="30.95" customHeight="1">
      <c r="A245" s="44" t="s">
        <v>224</v>
      </c>
      <c r="B245" s="45" t="s">
        <v>844</v>
      </c>
      <c r="C245" s="45" t="s">
        <v>852</v>
      </c>
      <c r="D245" s="46" t="s">
        <v>713</v>
      </c>
      <c r="E245" s="46" t="s">
        <v>1728</v>
      </c>
      <c r="F245" s="46" t="s">
        <v>40</v>
      </c>
      <c r="G245" s="46">
        <v>8</v>
      </c>
      <c r="H245" s="46">
        <v>40</v>
      </c>
      <c r="I245" s="46" t="s">
        <v>227</v>
      </c>
      <c r="J245" s="46" t="s">
        <v>368</v>
      </c>
      <c r="K245" s="46" t="s">
        <v>324</v>
      </c>
      <c r="L245" s="45" t="s">
        <v>848</v>
      </c>
      <c r="M245" s="76">
        <v>160</v>
      </c>
      <c r="N245" s="76">
        <f t="shared" si="8"/>
        <v>192</v>
      </c>
      <c r="O245" s="49" t="s">
        <v>41</v>
      </c>
      <c r="P245" s="45"/>
      <c r="Q245" s="58" t="s">
        <v>4</v>
      </c>
      <c r="R245" s="70">
        <f>IF(Таблица68[[#This Row],[Столбец2]]="A",1,IF(Таблица68[[#This Row],[Столбец2]]="B",2,IF(Таблица68[[#This Row],[Столбец2]]="C",3)))</f>
        <v>2</v>
      </c>
      <c r="S245" s="104" t="s">
        <v>1606</v>
      </c>
    </row>
    <row r="246" spans="1:19" ht="27" customHeight="1">
      <c r="A246" s="44" t="s">
        <v>229</v>
      </c>
      <c r="B246" s="45" t="s">
        <v>844</v>
      </c>
      <c r="C246" s="45" t="s">
        <v>853</v>
      </c>
      <c r="D246" s="46" t="s">
        <v>713</v>
      </c>
      <c r="E246" s="46" t="s">
        <v>1729</v>
      </c>
      <c r="F246" s="46" t="s">
        <v>23</v>
      </c>
      <c r="G246" s="46">
        <v>8</v>
      </c>
      <c r="H246" s="46">
        <v>40</v>
      </c>
      <c r="I246" s="46" t="s">
        <v>227</v>
      </c>
      <c r="J246" s="46" t="s">
        <v>368</v>
      </c>
      <c r="K246" s="46" t="s">
        <v>324</v>
      </c>
      <c r="L246" s="45" t="s">
        <v>845</v>
      </c>
      <c r="M246" s="76">
        <v>160</v>
      </c>
      <c r="N246" s="76">
        <f t="shared" si="8"/>
        <v>192</v>
      </c>
      <c r="O246" s="49" t="s">
        <v>41</v>
      </c>
      <c r="P246" s="45"/>
      <c r="Q246" s="55" t="s">
        <v>6</v>
      </c>
      <c r="R246" s="70">
        <f>IF(Таблица68[[#This Row],[Столбец2]]="A",1,IF(Таблица68[[#This Row],[Столбец2]]="B",2,IF(Таблица68[[#This Row],[Столбец2]]="C",3)))</f>
        <v>3</v>
      </c>
      <c r="S246" s="104" t="s">
        <v>1643</v>
      </c>
    </row>
    <row r="247" spans="1:19" ht="34.5" customHeight="1">
      <c r="A247" s="44" t="s">
        <v>230</v>
      </c>
      <c r="B247" s="45" t="s">
        <v>844</v>
      </c>
      <c r="C247" s="45" t="s">
        <v>854</v>
      </c>
      <c r="D247" s="46" t="s">
        <v>713</v>
      </c>
      <c r="E247" s="46" t="s">
        <v>1730</v>
      </c>
      <c r="F247" s="46" t="s">
        <v>40</v>
      </c>
      <c r="G247" s="46">
        <v>8</v>
      </c>
      <c r="H247" s="46">
        <v>40</v>
      </c>
      <c r="I247" s="46" t="s">
        <v>227</v>
      </c>
      <c r="J247" s="46" t="s">
        <v>368</v>
      </c>
      <c r="K247" s="47"/>
      <c r="L247" s="45" t="s">
        <v>846</v>
      </c>
      <c r="M247" s="76">
        <v>160</v>
      </c>
      <c r="N247" s="76">
        <f t="shared" si="8"/>
        <v>192</v>
      </c>
      <c r="O247" s="49" t="s">
        <v>41</v>
      </c>
      <c r="P247" s="45"/>
      <c r="Q247" s="55" t="s">
        <v>6</v>
      </c>
      <c r="R247" s="70">
        <f>IF(Таблица68[[#This Row],[Столбец2]]="A",1,IF(Таблица68[[#This Row],[Столбец2]]="B",2,IF(Таблица68[[#This Row],[Столбец2]]="C",3)))</f>
        <v>3</v>
      </c>
      <c r="S247" s="104" t="s">
        <v>1643</v>
      </c>
    </row>
    <row r="248" spans="1:19" ht="33.75" customHeight="1">
      <c r="A248" s="59" t="s">
        <v>232</v>
      </c>
      <c r="B248" s="60" t="s">
        <v>844</v>
      </c>
      <c r="C248" s="60" t="s">
        <v>855</v>
      </c>
      <c r="D248" s="61" t="s">
        <v>713</v>
      </c>
      <c r="E248" s="61" t="s">
        <v>1731</v>
      </c>
      <c r="F248" s="61" t="s">
        <v>40</v>
      </c>
      <c r="G248" s="61">
        <v>8</v>
      </c>
      <c r="H248" s="61">
        <v>40</v>
      </c>
      <c r="I248" s="61" t="s">
        <v>227</v>
      </c>
      <c r="J248" s="61" t="s">
        <v>368</v>
      </c>
      <c r="K248" s="62"/>
      <c r="L248" s="60" t="s">
        <v>849</v>
      </c>
      <c r="M248" s="76">
        <v>160</v>
      </c>
      <c r="N248" s="76">
        <f t="shared" si="8"/>
        <v>192</v>
      </c>
      <c r="O248" s="66" t="s">
        <v>41</v>
      </c>
      <c r="P248" s="60"/>
      <c r="Q248" s="55" t="s">
        <v>6</v>
      </c>
      <c r="R248" s="70">
        <f>IF(Таблица68[[#This Row],[Столбец2]]="A",1,IF(Таблица68[[#This Row],[Столбец2]]="B",2,IF(Таблица68[[#This Row],[Столбец2]]="C",3)))</f>
        <v>3</v>
      </c>
      <c r="S248" s="104" t="s">
        <v>1643</v>
      </c>
    </row>
    <row r="249" spans="1:19" ht="28.5">
      <c r="A249" s="46" t="s">
        <v>725</v>
      </c>
      <c r="B249" s="45" t="s">
        <v>763</v>
      </c>
      <c r="C249" s="45" t="s">
        <v>763</v>
      </c>
      <c r="D249" s="61" t="s">
        <v>786</v>
      </c>
      <c r="E249" s="65"/>
      <c r="F249" s="65"/>
      <c r="G249" s="46" t="s">
        <v>790</v>
      </c>
      <c r="H249" s="65"/>
      <c r="I249" s="65"/>
      <c r="J249" s="65"/>
      <c r="K249" s="68"/>
      <c r="L249" s="67"/>
      <c r="M249" s="76">
        <v>30</v>
      </c>
      <c r="N249" s="76">
        <f t="shared" si="8"/>
        <v>36</v>
      </c>
      <c r="O249" s="48" t="s">
        <v>41</v>
      </c>
      <c r="P249" s="69"/>
      <c r="Q249" s="58" t="s">
        <v>4</v>
      </c>
      <c r="R249" s="70">
        <f>IF(Таблица68[[#This Row],[Столбец2]]="A",1,IF(Таблица68[[#This Row],[Столбец2]]="B",2,IF(Таблица68[[#This Row],[Столбец2]]="C",3)))</f>
        <v>2</v>
      </c>
      <c r="S249" s="104" t="s">
        <v>1606</v>
      </c>
    </row>
    <row r="250" spans="1:19" ht="28.5">
      <c r="A250" s="46" t="s">
        <v>726</v>
      </c>
      <c r="B250" s="45" t="s">
        <v>764</v>
      </c>
      <c r="C250" s="45" t="s">
        <v>764</v>
      </c>
      <c r="D250" s="61" t="s">
        <v>786</v>
      </c>
      <c r="E250" s="65"/>
      <c r="F250" s="65"/>
      <c r="G250" s="61" t="s">
        <v>791</v>
      </c>
      <c r="H250" s="65"/>
      <c r="I250" s="65"/>
      <c r="J250" s="65"/>
      <c r="K250" s="68"/>
      <c r="L250" s="67"/>
      <c r="M250" s="76">
        <v>35</v>
      </c>
      <c r="N250" s="76">
        <f t="shared" si="8"/>
        <v>42</v>
      </c>
      <c r="O250" s="48" t="s">
        <v>41</v>
      </c>
      <c r="P250" s="69"/>
      <c r="Q250" s="58" t="s">
        <v>4</v>
      </c>
      <c r="R250" s="70">
        <f>IF(Таблица68[[#This Row],[Столбец2]]="A",1,IF(Таблица68[[#This Row],[Столбец2]]="B",2,IF(Таблица68[[#This Row],[Столбец2]]="C",3)))</f>
        <v>2</v>
      </c>
      <c r="S250" s="104" t="s">
        <v>1606</v>
      </c>
    </row>
    <row r="251" spans="1:19" ht="28.5">
      <c r="A251" s="46" t="s">
        <v>727</v>
      </c>
      <c r="B251" s="45" t="s">
        <v>765</v>
      </c>
      <c r="C251" s="45" t="s">
        <v>765</v>
      </c>
      <c r="D251" s="61" t="s">
        <v>786</v>
      </c>
      <c r="E251" s="65"/>
      <c r="F251" s="65"/>
      <c r="G251" s="46" t="s">
        <v>793</v>
      </c>
      <c r="H251" s="65"/>
      <c r="I251" s="65"/>
      <c r="J251" s="65"/>
      <c r="K251" s="68"/>
      <c r="L251" s="67"/>
      <c r="M251" s="76">
        <v>62</v>
      </c>
      <c r="N251" s="76">
        <f t="shared" si="8"/>
        <v>74.399999999999991</v>
      </c>
      <c r="O251" s="48" t="s">
        <v>41</v>
      </c>
      <c r="P251" s="69"/>
      <c r="Q251" s="58" t="s">
        <v>4</v>
      </c>
      <c r="R251" s="70">
        <f>IF(Таблица68[[#This Row],[Столбец2]]="A",1,IF(Таблица68[[#This Row],[Столбец2]]="B",2,IF(Таблица68[[#This Row],[Столбец2]]="C",3)))</f>
        <v>2</v>
      </c>
      <c r="S251" s="104" t="s">
        <v>1606</v>
      </c>
    </row>
    <row r="252" spans="1:19" ht="28.5">
      <c r="A252" s="46" t="s">
        <v>728</v>
      </c>
      <c r="B252" s="45" t="s">
        <v>766</v>
      </c>
      <c r="C252" s="45" t="s">
        <v>766</v>
      </c>
      <c r="D252" s="61" t="s">
        <v>786</v>
      </c>
      <c r="E252" s="65"/>
      <c r="F252" s="65"/>
      <c r="G252" s="61">
        <v>50</v>
      </c>
      <c r="H252" s="65"/>
      <c r="I252" s="65"/>
      <c r="J252" s="65"/>
      <c r="K252" s="68"/>
      <c r="L252" s="67"/>
      <c r="M252" s="76">
        <v>75</v>
      </c>
      <c r="N252" s="76">
        <f t="shared" si="8"/>
        <v>90</v>
      </c>
      <c r="O252" s="48" t="s">
        <v>41</v>
      </c>
      <c r="P252" s="69"/>
      <c r="Q252" s="58" t="s">
        <v>4</v>
      </c>
      <c r="R252" s="70">
        <f>IF(Таблица68[[#This Row],[Столбец2]]="A",1,IF(Таблица68[[#This Row],[Столбец2]]="B",2,IF(Таблица68[[#This Row],[Столбец2]]="C",3)))</f>
        <v>2</v>
      </c>
      <c r="S252" s="104" t="s">
        <v>1606</v>
      </c>
    </row>
    <row r="253" spans="1:19" ht="28.5">
      <c r="A253" s="46" t="s">
        <v>729</v>
      </c>
      <c r="B253" s="45" t="s">
        <v>767</v>
      </c>
      <c r="C253" s="45" t="s">
        <v>767</v>
      </c>
      <c r="D253" s="61" t="s">
        <v>786</v>
      </c>
      <c r="E253" s="65"/>
      <c r="F253" s="65"/>
      <c r="G253" s="46">
        <v>65</v>
      </c>
      <c r="H253" s="65"/>
      <c r="I253" s="65"/>
      <c r="J253" s="65"/>
      <c r="K253" s="68"/>
      <c r="L253" s="67"/>
      <c r="M253" s="76">
        <v>97</v>
      </c>
      <c r="N253" s="76">
        <f t="shared" si="8"/>
        <v>116.39999999999999</v>
      </c>
      <c r="O253" s="48" t="s">
        <v>41</v>
      </c>
      <c r="P253" s="69"/>
      <c r="Q253" s="58" t="s">
        <v>4</v>
      </c>
      <c r="R253" s="70">
        <f>IF(Таблица68[[#This Row],[Столбец2]]="A",1,IF(Таблица68[[#This Row],[Столбец2]]="B",2,IF(Таблица68[[#This Row],[Столбец2]]="C",3)))</f>
        <v>2</v>
      </c>
      <c r="S253" s="104" t="s">
        <v>1606</v>
      </c>
    </row>
    <row r="254" spans="1:19" ht="28.5">
      <c r="A254" s="46" t="s">
        <v>730</v>
      </c>
      <c r="B254" s="45" t="s">
        <v>768</v>
      </c>
      <c r="C254" s="45" t="s">
        <v>768</v>
      </c>
      <c r="D254" s="61" t="s">
        <v>786</v>
      </c>
      <c r="E254" s="65"/>
      <c r="F254" s="65"/>
      <c r="G254" s="61">
        <v>80</v>
      </c>
      <c r="H254" s="65"/>
      <c r="I254" s="65"/>
      <c r="J254" s="65"/>
      <c r="K254" s="68"/>
      <c r="L254" s="67"/>
      <c r="M254" s="76">
        <v>139</v>
      </c>
      <c r="N254" s="76">
        <f t="shared" si="8"/>
        <v>166.79999999999998</v>
      </c>
      <c r="O254" s="48" t="s">
        <v>41</v>
      </c>
      <c r="P254" s="69"/>
      <c r="Q254" s="58" t="s">
        <v>4</v>
      </c>
      <c r="R254" s="70">
        <f>IF(Таблица68[[#This Row],[Столбец2]]="A",1,IF(Таблица68[[#This Row],[Столбец2]]="B",2,IF(Таблица68[[#This Row],[Столбец2]]="C",3)))</f>
        <v>2</v>
      </c>
      <c r="S254" s="104" t="s">
        <v>1606</v>
      </c>
    </row>
    <row r="255" spans="1:19" ht="28.5">
      <c r="A255" s="46" t="s">
        <v>731</v>
      </c>
      <c r="B255" s="45" t="s">
        <v>769</v>
      </c>
      <c r="C255" s="45" t="s">
        <v>769</v>
      </c>
      <c r="D255" s="61" t="s">
        <v>786</v>
      </c>
      <c r="E255" s="65"/>
      <c r="F255" s="65"/>
      <c r="G255" s="46">
        <v>100</v>
      </c>
      <c r="H255" s="65"/>
      <c r="I255" s="65"/>
      <c r="J255" s="65"/>
      <c r="K255" s="68"/>
      <c r="L255" s="67"/>
      <c r="M255" s="76">
        <v>179</v>
      </c>
      <c r="N255" s="76">
        <f t="shared" si="8"/>
        <v>214.79999999999998</v>
      </c>
      <c r="O255" s="48" t="s">
        <v>41</v>
      </c>
      <c r="P255" s="69"/>
      <c r="Q255" s="55" t="s">
        <v>6</v>
      </c>
      <c r="R255" s="70">
        <f>IF(Таблица68[[#This Row],[Столбец2]]="A",1,IF(Таблица68[[#This Row],[Столбец2]]="B",2,IF(Таблица68[[#This Row],[Столбец2]]="C",3)))</f>
        <v>3</v>
      </c>
      <c r="S255" s="104" t="s">
        <v>1643</v>
      </c>
    </row>
    <row r="256" spans="1:19" ht="28.5">
      <c r="A256" s="46" t="s">
        <v>978</v>
      </c>
      <c r="B256" s="45" t="s">
        <v>1592</v>
      </c>
      <c r="C256" s="45" t="s">
        <v>984</v>
      </c>
      <c r="D256" s="61" t="s">
        <v>786</v>
      </c>
      <c r="E256" s="65"/>
      <c r="F256" s="65"/>
      <c r="G256" s="61" t="s">
        <v>982</v>
      </c>
      <c r="H256" s="65"/>
      <c r="I256" s="65"/>
      <c r="J256" s="65"/>
      <c r="K256" s="68"/>
      <c r="L256" s="67"/>
      <c r="M256" s="76">
        <v>45</v>
      </c>
      <c r="N256" s="76">
        <f>M256*1.2</f>
        <v>54</v>
      </c>
      <c r="O256" s="48" t="s">
        <v>41</v>
      </c>
      <c r="P256" s="69"/>
      <c r="Q256" s="58" t="s">
        <v>4</v>
      </c>
      <c r="R256" s="70">
        <f>IF(Таблица68[[#This Row],[Столбец2]]="A",1,IF(Таблица68[[#This Row],[Столбец2]]="B",2,IF(Таблица68[[#This Row],[Столбец2]]="C",3)))</f>
        <v>2</v>
      </c>
      <c r="S256" s="104" t="s">
        <v>1606</v>
      </c>
    </row>
    <row r="257" spans="1:19" ht="28.5">
      <c r="A257" s="46" t="s">
        <v>979</v>
      </c>
      <c r="B257" s="45" t="s">
        <v>1593</v>
      </c>
      <c r="C257" s="45" t="s">
        <v>985</v>
      </c>
      <c r="D257" s="61" t="s">
        <v>786</v>
      </c>
      <c r="E257" s="65"/>
      <c r="F257" s="65"/>
      <c r="G257" s="61" t="s">
        <v>983</v>
      </c>
      <c r="H257" s="65"/>
      <c r="I257" s="65"/>
      <c r="J257" s="65"/>
      <c r="K257" s="68"/>
      <c r="L257" s="67"/>
      <c r="M257" s="76">
        <v>60</v>
      </c>
      <c r="N257" s="76">
        <f>M257*1.2</f>
        <v>72</v>
      </c>
      <c r="O257" s="48" t="s">
        <v>41</v>
      </c>
      <c r="P257" s="69"/>
      <c r="Q257" s="58" t="s">
        <v>4</v>
      </c>
      <c r="R257" s="70">
        <f>IF(Таблица68[[#This Row],[Столбец2]]="A",1,IF(Таблица68[[#This Row],[Столбец2]]="B",2,IF(Таблица68[[#This Row],[Столбец2]]="C",3)))</f>
        <v>2</v>
      </c>
      <c r="S257" s="104" t="s">
        <v>1606</v>
      </c>
    </row>
    <row r="258" spans="1:19" ht="28.5">
      <c r="A258" s="46" t="s">
        <v>980</v>
      </c>
      <c r="B258" s="45" t="s">
        <v>986</v>
      </c>
      <c r="C258" s="45" t="s">
        <v>986</v>
      </c>
      <c r="D258" s="61" t="s">
        <v>786</v>
      </c>
      <c r="E258" s="65"/>
      <c r="F258" s="65"/>
      <c r="G258" s="61">
        <v>125</v>
      </c>
      <c r="H258" s="65"/>
      <c r="I258" s="65"/>
      <c r="J258" s="65"/>
      <c r="K258" s="68"/>
      <c r="L258" s="67"/>
      <c r="M258" s="76">
        <v>75</v>
      </c>
      <c r="N258" s="76">
        <f>M258*1.2</f>
        <v>90</v>
      </c>
      <c r="O258" s="48" t="s">
        <v>41</v>
      </c>
      <c r="P258" s="69"/>
      <c r="Q258" s="58" t="s">
        <v>4</v>
      </c>
      <c r="R258" s="70">
        <f>IF(Таблица68[[#This Row],[Столбец2]]="A",1,IF(Таблица68[[#This Row],[Столбец2]]="B",2,IF(Таблица68[[#This Row],[Столбец2]]="C",3)))</f>
        <v>2</v>
      </c>
      <c r="S258" s="104" t="s">
        <v>1606</v>
      </c>
    </row>
    <row r="259" spans="1:19" ht="28.5">
      <c r="A259" s="46" t="s">
        <v>732</v>
      </c>
      <c r="B259" s="45" t="s">
        <v>770</v>
      </c>
      <c r="C259" s="45" t="s">
        <v>770</v>
      </c>
      <c r="D259" s="61" t="s">
        <v>786</v>
      </c>
      <c r="E259" s="65"/>
      <c r="F259" s="65"/>
      <c r="G259" s="61" t="s">
        <v>787</v>
      </c>
      <c r="H259" s="65"/>
      <c r="I259" s="65"/>
      <c r="J259" s="65"/>
      <c r="K259" s="68"/>
      <c r="L259" s="67"/>
      <c r="M259" s="76">
        <v>37</v>
      </c>
      <c r="N259" s="76">
        <f t="shared" si="8"/>
        <v>44.4</v>
      </c>
      <c r="O259" s="48" t="s">
        <v>41</v>
      </c>
      <c r="P259" s="69"/>
      <c r="Q259" s="58" t="s">
        <v>4</v>
      </c>
      <c r="R259" s="70">
        <f>IF(Таблица68[[#This Row],[Столбец2]]="A",1,IF(Таблица68[[#This Row],[Столбец2]]="B",2,IF(Таблица68[[#This Row],[Столбец2]]="C",3)))</f>
        <v>2</v>
      </c>
      <c r="S259" s="104" t="s">
        <v>1606</v>
      </c>
    </row>
    <row r="260" spans="1:19" ht="28.5">
      <c r="A260" s="46" t="s">
        <v>734</v>
      </c>
      <c r="B260" s="45" t="s">
        <v>771</v>
      </c>
      <c r="C260" s="45" t="s">
        <v>1645</v>
      </c>
      <c r="D260" s="61" t="s">
        <v>786</v>
      </c>
      <c r="E260" s="65"/>
      <c r="F260" s="65"/>
      <c r="G260" s="46" t="s">
        <v>794</v>
      </c>
      <c r="H260" s="65"/>
      <c r="I260" s="65"/>
      <c r="J260" s="65"/>
      <c r="K260" s="68"/>
      <c r="L260" s="67"/>
      <c r="M260" s="76">
        <v>12</v>
      </c>
      <c r="N260" s="76">
        <f t="shared" si="8"/>
        <v>14.399999999999999</v>
      </c>
      <c r="O260" s="48" t="s">
        <v>41</v>
      </c>
      <c r="P260" s="69"/>
      <c r="Q260" s="58" t="s">
        <v>4</v>
      </c>
      <c r="R260" s="70">
        <f>IF(Таблица68[[#This Row],[Столбец2]]="A",1,IF(Таблица68[[#This Row],[Столбец2]]="B",2,IF(Таблица68[[#This Row],[Столбец2]]="C",3)))</f>
        <v>2</v>
      </c>
      <c r="S260" s="104" t="s">
        <v>1606</v>
      </c>
    </row>
    <row r="261" spans="1:19" ht="28.5">
      <c r="A261" s="46" t="s">
        <v>736</v>
      </c>
      <c r="B261" s="45" t="s">
        <v>772</v>
      </c>
      <c r="C261" s="45" t="s">
        <v>1646</v>
      </c>
      <c r="D261" s="61" t="s">
        <v>786</v>
      </c>
      <c r="E261" s="65"/>
      <c r="F261" s="65"/>
      <c r="G261" s="61" t="s">
        <v>793</v>
      </c>
      <c r="H261" s="65"/>
      <c r="I261" s="65"/>
      <c r="J261" s="65"/>
      <c r="K261" s="68"/>
      <c r="L261" s="67"/>
      <c r="M261" s="76">
        <v>15</v>
      </c>
      <c r="N261" s="76">
        <f t="shared" si="8"/>
        <v>18</v>
      </c>
      <c r="O261" s="48" t="s">
        <v>41</v>
      </c>
      <c r="P261" s="69"/>
      <c r="Q261" s="58" t="s">
        <v>4</v>
      </c>
      <c r="R261" s="70">
        <f>IF(Таблица68[[#This Row],[Столбец2]]="A",1,IF(Таблица68[[#This Row],[Столбец2]]="B",2,IF(Таблица68[[#This Row],[Столбец2]]="C",3)))</f>
        <v>2</v>
      </c>
      <c r="S261" s="104" t="s">
        <v>1606</v>
      </c>
    </row>
    <row r="262" spans="1:19" ht="28.5">
      <c r="A262" s="46" t="s">
        <v>737</v>
      </c>
      <c r="B262" s="45" t="s">
        <v>773</v>
      </c>
      <c r="C262" s="45" t="s">
        <v>1647</v>
      </c>
      <c r="D262" s="61" t="s">
        <v>786</v>
      </c>
      <c r="E262" s="65"/>
      <c r="F262" s="65"/>
      <c r="G262" s="46">
        <v>50</v>
      </c>
      <c r="H262" s="65"/>
      <c r="I262" s="65"/>
      <c r="J262" s="65"/>
      <c r="K262" s="68"/>
      <c r="L262" s="67"/>
      <c r="M262" s="76">
        <v>24</v>
      </c>
      <c r="N262" s="76">
        <f t="shared" si="8"/>
        <v>28.799999999999997</v>
      </c>
      <c r="O262" s="48" t="s">
        <v>41</v>
      </c>
      <c r="P262" s="69"/>
      <c r="Q262" s="58" t="s">
        <v>4</v>
      </c>
      <c r="R262" s="70">
        <f>IF(Таблица68[[#This Row],[Столбец2]]="A",1,IF(Таблица68[[#This Row],[Столбец2]]="B",2,IF(Таблица68[[#This Row],[Столбец2]]="C",3)))</f>
        <v>2</v>
      </c>
      <c r="S262" s="104" t="s">
        <v>1606</v>
      </c>
    </row>
    <row r="263" spans="1:19" ht="28.5">
      <c r="A263" s="46" t="s">
        <v>738</v>
      </c>
      <c r="B263" s="45" t="s">
        <v>774</v>
      </c>
      <c r="C263" s="45" t="s">
        <v>1648</v>
      </c>
      <c r="D263" s="61" t="s">
        <v>786</v>
      </c>
      <c r="E263" s="65"/>
      <c r="F263" s="65"/>
      <c r="G263" s="61">
        <v>65</v>
      </c>
      <c r="H263" s="65"/>
      <c r="I263" s="65"/>
      <c r="J263" s="65"/>
      <c r="K263" s="68"/>
      <c r="L263" s="67"/>
      <c r="M263" s="76">
        <v>30</v>
      </c>
      <c r="N263" s="76">
        <f t="shared" si="8"/>
        <v>36</v>
      </c>
      <c r="O263" s="48" t="s">
        <v>41</v>
      </c>
      <c r="P263" s="69"/>
      <c r="Q263" s="58" t="s">
        <v>4</v>
      </c>
      <c r="R263" s="70">
        <f>IF(Таблица68[[#This Row],[Столбец2]]="A",1,IF(Таблица68[[#This Row],[Столбец2]]="B",2,IF(Таблица68[[#This Row],[Столбец2]]="C",3)))</f>
        <v>2</v>
      </c>
      <c r="S263" s="104" t="s">
        <v>1606</v>
      </c>
    </row>
    <row r="264" spans="1:19" ht="28.5">
      <c r="A264" s="46" t="s">
        <v>739</v>
      </c>
      <c r="B264" s="45" t="s">
        <v>775</v>
      </c>
      <c r="C264" s="45" t="s">
        <v>1649</v>
      </c>
      <c r="D264" s="61" t="s">
        <v>786</v>
      </c>
      <c r="E264" s="65"/>
      <c r="F264" s="65"/>
      <c r="G264" s="46">
        <v>80</v>
      </c>
      <c r="H264" s="65"/>
      <c r="I264" s="65"/>
      <c r="J264" s="65"/>
      <c r="K264" s="68"/>
      <c r="L264" s="67"/>
      <c r="M264" s="76">
        <v>45</v>
      </c>
      <c r="N264" s="76">
        <f t="shared" si="8"/>
        <v>54</v>
      </c>
      <c r="O264" s="48" t="s">
        <v>41</v>
      </c>
      <c r="P264" s="69"/>
      <c r="Q264" s="58" t="s">
        <v>4</v>
      </c>
      <c r="R264" s="70">
        <f>IF(Таблица68[[#This Row],[Столбец2]]="A",1,IF(Таблица68[[#This Row],[Столбец2]]="B",2,IF(Таблица68[[#This Row],[Столбец2]]="C",3)))</f>
        <v>2</v>
      </c>
      <c r="S264" s="104" t="s">
        <v>1606</v>
      </c>
    </row>
    <row r="265" spans="1:19" ht="28.5">
      <c r="A265" s="46" t="s">
        <v>740</v>
      </c>
      <c r="B265" s="45" t="s">
        <v>776</v>
      </c>
      <c r="C265" s="45" t="s">
        <v>1650</v>
      </c>
      <c r="D265" s="61" t="s">
        <v>786</v>
      </c>
      <c r="E265" s="65"/>
      <c r="F265" s="65"/>
      <c r="G265" s="61">
        <v>100</v>
      </c>
      <c r="H265" s="65"/>
      <c r="I265" s="65"/>
      <c r="J265" s="65"/>
      <c r="K265" s="68"/>
      <c r="L265" s="67"/>
      <c r="M265" s="76">
        <v>60</v>
      </c>
      <c r="N265" s="76">
        <f t="shared" si="8"/>
        <v>72</v>
      </c>
      <c r="O265" s="48" t="s">
        <v>41</v>
      </c>
      <c r="P265" s="69"/>
      <c r="Q265" s="58" t="s">
        <v>4</v>
      </c>
      <c r="R265" s="70">
        <f>IF(Таблица68[[#This Row],[Столбец2]]="A",1,IF(Таблица68[[#This Row],[Столбец2]]="B",2,IF(Таблица68[[#This Row],[Столбец2]]="C",3)))</f>
        <v>2</v>
      </c>
      <c r="S265" s="104" t="s">
        <v>1606</v>
      </c>
    </row>
    <row r="266" spans="1:19" ht="28.5">
      <c r="A266" s="46" t="s">
        <v>741</v>
      </c>
      <c r="B266" s="45" t="s">
        <v>777</v>
      </c>
      <c r="C266" s="45" t="s">
        <v>1651</v>
      </c>
      <c r="D266" s="61" t="s">
        <v>786</v>
      </c>
      <c r="E266" s="65"/>
      <c r="F266" s="65"/>
      <c r="G266" s="46">
        <v>125</v>
      </c>
      <c r="H266" s="65"/>
      <c r="I266" s="65"/>
      <c r="J266" s="65"/>
      <c r="K266" s="68"/>
      <c r="L266" s="67"/>
      <c r="M266" s="76">
        <v>105</v>
      </c>
      <c r="N266" s="76">
        <f t="shared" si="8"/>
        <v>126</v>
      </c>
      <c r="O266" s="48" t="s">
        <v>41</v>
      </c>
      <c r="P266" s="69"/>
      <c r="Q266" s="58" t="s">
        <v>4</v>
      </c>
      <c r="R266" s="70">
        <f>IF(Таблица68[[#This Row],[Столбец2]]="A",1,IF(Таблица68[[#This Row],[Столбец2]]="B",2,IF(Таблица68[[#This Row],[Столбец2]]="C",3)))</f>
        <v>2</v>
      </c>
      <c r="S266" s="104" t="s">
        <v>1606</v>
      </c>
    </row>
    <row r="267" spans="1:19" ht="28.5">
      <c r="A267" s="46" t="s">
        <v>742</v>
      </c>
      <c r="B267" s="45" t="s">
        <v>778</v>
      </c>
      <c r="C267" s="45" t="s">
        <v>1652</v>
      </c>
      <c r="D267" s="61" t="s">
        <v>786</v>
      </c>
      <c r="E267" s="65"/>
      <c r="F267" s="65"/>
      <c r="G267" s="61">
        <v>150</v>
      </c>
      <c r="H267" s="65"/>
      <c r="I267" s="65"/>
      <c r="J267" s="65"/>
      <c r="K267" s="68"/>
      <c r="L267" s="67"/>
      <c r="M267" s="76">
        <v>159</v>
      </c>
      <c r="N267" s="76">
        <f t="shared" si="8"/>
        <v>190.79999999999998</v>
      </c>
      <c r="O267" s="48" t="s">
        <v>41</v>
      </c>
      <c r="P267" s="69"/>
      <c r="Q267" s="58" t="s">
        <v>4</v>
      </c>
      <c r="R267" s="70">
        <f>IF(Таблица68[[#This Row],[Столбец2]]="A",1,IF(Таблица68[[#This Row],[Столбец2]]="B",2,IF(Таблица68[[#This Row],[Столбец2]]="C",3)))</f>
        <v>2</v>
      </c>
      <c r="S267" s="104" t="s">
        <v>1606</v>
      </c>
    </row>
    <row r="268" spans="1:19" ht="28.5">
      <c r="A268" s="46" t="s">
        <v>743</v>
      </c>
      <c r="B268" s="45" t="s">
        <v>779</v>
      </c>
      <c r="C268" s="45" t="s">
        <v>1654</v>
      </c>
      <c r="D268" s="61" t="s">
        <v>786</v>
      </c>
      <c r="E268" s="65"/>
      <c r="F268" s="65"/>
      <c r="G268" s="46">
        <v>200</v>
      </c>
      <c r="H268" s="65"/>
      <c r="I268" s="65"/>
      <c r="J268" s="65"/>
      <c r="K268" s="68"/>
      <c r="L268" s="67"/>
      <c r="M268" s="76">
        <v>235</v>
      </c>
      <c r="N268" s="76">
        <f t="shared" si="8"/>
        <v>282</v>
      </c>
      <c r="O268" s="48" t="s">
        <v>41</v>
      </c>
      <c r="P268" s="69"/>
      <c r="Q268" s="58" t="s">
        <v>4</v>
      </c>
      <c r="R268" s="70">
        <f>IF(Таблица68[[#This Row],[Столбец2]]="A",1,IF(Таблица68[[#This Row],[Столбец2]]="B",2,IF(Таблица68[[#This Row],[Столбец2]]="C",3)))</f>
        <v>2</v>
      </c>
      <c r="S268" s="104" t="s">
        <v>1606</v>
      </c>
    </row>
    <row r="269" spans="1:19" ht="28.5">
      <c r="A269" s="46" t="s">
        <v>744</v>
      </c>
      <c r="B269" s="45" t="s">
        <v>780</v>
      </c>
      <c r="C269" s="45" t="s">
        <v>1653</v>
      </c>
      <c r="D269" s="61" t="s">
        <v>786</v>
      </c>
      <c r="E269" s="65"/>
      <c r="F269" s="65"/>
      <c r="G269" s="61">
        <v>250</v>
      </c>
      <c r="H269" s="65"/>
      <c r="I269" s="65"/>
      <c r="J269" s="65"/>
      <c r="K269" s="68"/>
      <c r="L269" s="67"/>
      <c r="M269" s="76">
        <v>350</v>
      </c>
      <c r="N269" s="76">
        <f t="shared" si="8"/>
        <v>420</v>
      </c>
      <c r="O269" s="48" t="s">
        <v>41</v>
      </c>
      <c r="P269" s="69"/>
      <c r="Q269" s="58" t="s">
        <v>4</v>
      </c>
      <c r="R269" s="70">
        <f>IF(Таблица68[[#This Row],[Столбец2]]="A",1,IF(Таблица68[[#This Row],[Столбец2]]="B",2,IF(Таблица68[[#This Row],[Столбец2]]="C",3)))</f>
        <v>2</v>
      </c>
      <c r="S269" s="104" t="s">
        <v>1606</v>
      </c>
    </row>
    <row r="270" spans="1:19" ht="28.5">
      <c r="A270" s="46" t="s">
        <v>745</v>
      </c>
      <c r="B270" s="45" t="s">
        <v>781</v>
      </c>
      <c r="C270" s="45" t="s">
        <v>1655</v>
      </c>
      <c r="D270" s="61" t="s">
        <v>786</v>
      </c>
      <c r="E270" s="65"/>
      <c r="F270" s="65"/>
      <c r="G270" s="46">
        <v>300</v>
      </c>
      <c r="H270" s="65"/>
      <c r="I270" s="65"/>
      <c r="J270" s="65"/>
      <c r="K270" s="68"/>
      <c r="L270" s="67"/>
      <c r="M270" s="76">
        <v>470</v>
      </c>
      <c r="N270" s="76">
        <f t="shared" si="8"/>
        <v>564</v>
      </c>
      <c r="O270" s="48" t="s">
        <v>41</v>
      </c>
      <c r="P270" s="69"/>
      <c r="Q270" s="58" t="s">
        <v>4</v>
      </c>
      <c r="R270" s="70">
        <f>IF(Таблица68[[#This Row],[Столбец2]]="A",1,IF(Таблица68[[#This Row],[Столбец2]]="B",2,IF(Таблица68[[#This Row],[Столбец2]]="C",3)))</f>
        <v>2</v>
      </c>
      <c r="S270" s="104" t="s">
        <v>1606</v>
      </c>
    </row>
    <row r="271" spans="1:19" ht="30">
      <c r="A271" s="46" t="s">
        <v>748</v>
      </c>
      <c r="B271" s="45" t="s">
        <v>788</v>
      </c>
      <c r="C271" s="45" t="s">
        <v>1656</v>
      </c>
      <c r="D271" s="61" t="s">
        <v>786</v>
      </c>
      <c r="E271" s="65"/>
      <c r="F271" s="65"/>
      <c r="G271" s="61" t="s">
        <v>794</v>
      </c>
      <c r="H271" s="65"/>
      <c r="I271" s="65"/>
      <c r="J271" s="65"/>
      <c r="K271" s="68"/>
      <c r="L271" s="67"/>
      <c r="M271" s="76">
        <v>150</v>
      </c>
      <c r="N271" s="76">
        <f t="shared" si="8"/>
        <v>180</v>
      </c>
      <c r="O271" s="48" t="s">
        <v>41</v>
      </c>
      <c r="P271" s="69"/>
      <c r="Q271" s="58" t="s">
        <v>4</v>
      </c>
      <c r="R271" s="70">
        <f>IF(Таблица68[[#This Row],[Столбец2]]="A",1,IF(Таблица68[[#This Row],[Столбец2]]="B",2,IF(Таблица68[[#This Row],[Столбец2]]="C",3)))</f>
        <v>2</v>
      </c>
      <c r="S271" s="104" t="s">
        <v>1606</v>
      </c>
    </row>
    <row r="272" spans="1:19" ht="30">
      <c r="A272" s="46" t="s">
        <v>753</v>
      </c>
      <c r="B272" s="45" t="s">
        <v>789</v>
      </c>
      <c r="C272" s="45" t="s">
        <v>1657</v>
      </c>
      <c r="D272" s="61" t="s">
        <v>786</v>
      </c>
      <c r="E272" s="65"/>
      <c r="F272" s="65"/>
      <c r="G272" s="46" t="s">
        <v>795</v>
      </c>
      <c r="H272" s="65"/>
      <c r="I272" s="65"/>
      <c r="J272" s="65"/>
      <c r="K272" s="68"/>
      <c r="L272" s="67"/>
      <c r="M272" s="76">
        <v>255</v>
      </c>
      <c r="N272" s="76">
        <f t="shared" si="8"/>
        <v>306</v>
      </c>
      <c r="O272" s="48" t="s">
        <v>41</v>
      </c>
      <c r="P272" s="69"/>
      <c r="Q272" s="58" t="s">
        <v>4</v>
      </c>
      <c r="R272" s="70">
        <f>IF(Таблица68[[#This Row],[Столбец2]]="A",1,IF(Таблица68[[#This Row],[Столбец2]]="B",2,IF(Таблица68[[#This Row],[Столбец2]]="C",3)))</f>
        <v>2</v>
      </c>
      <c r="S272" s="104" t="s">
        <v>1606</v>
      </c>
    </row>
    <row r="273" spans="1:19" ht="28.5">
      <c r="A273" s="46" t="s">
        <v>754</v>
      </c>
      <c r="B273" s="45" t="s">
        <v>782</v>
      </c>
      <c r="C273" s="45" t="s">
        <v>1658</v>
      </c>
      <c r="D273" s="61" t="s">
        <v>786</v>
      </c>
      <c r="E273" s="65"/>
      <c r="F273" s="65"/>
      <c r="G273" s="61">
        <v>65</v>
      </c>
      <c r="H273" s="65"/>
      <c r="I273" s="65"/>
      <c r="J273" s="65"/>
      <c r="K273" s="68"/>
      <c r="L273" s="67"/>
      <c r="M273" s="76">
        <v>499</v>
      </c>
      <c r="N273" s="76">
        <f t="shared" si="8"/>
        <v>598.79999999999995</v>
      </c>
      <c r="O273" s="48" t="s">
        <v>41</v>
      </c>
      <c r="P273" s="69"/>
      <c r="Q273" s="58" t="s">
        <v>4</v>
      </c>
      <c r="R273" s="70">
        <f>IF(Таблица68[[#This Row],[Столбец2]]="A",1,IF(Таблица68[[#This Row],[Столбец2]]="B",2,IF(Таблица68[[#This Row],[Столбец2]]="C",3)))</f>
        <v>2</v>
      </c>
      <c r="S273" s="104" t="s">
        <v>1606</v>
      </c>
    </row>
    <row r="274" spans="1:19" ht="28.5">
      <c r="A274" s="46" t="s">
        <v>755</v>
      </c>
      <c r="B274" s="45" t="s">
        <v>783</v>
      </c>
      <c r="C274" s="45" t="s">
        <v>1659</v>
      </c>
      <c r="D274" s="61" t="s">
        <v>786</v>
      </c>
      <c r="E274" s="65"/>
      <c r="F274" s="65"/>
      <c r="G274" s="46">
        <v>80</v>
      </c>
      <c r="H274" s="65"/>
      <c r="I274" s="65"/>
      <c r="J274" s="65"/>
      <c r="K274" s="68"/>
      <c r="L274" s="67"/>
      <c r="M274" s="76">
        <v>580</v>
      </c>
      <c r="N274" s="76">
        <f t="shared" si="8"/>
        <v>696</v>
      </c>
      <c r="O274" s="48" t="s">
        <v>41</v>
      </c>
      <c r="P274" s="69"/>
      <c r="Q274" s="58" t="s">
        <v>4</v>
      </c>
      <c r="R274" s="70">
        <f>IF(Таблица68[[#This Row],[Столбец2]]="A",1,IF(Таблица68[[#This Row],[Столбец2]]="B",2,IF(Таблица68[[#This Row],[Столбец2]]="C",3)))</f>
        <v>2</v>
      </c>
      <c r="S274" s="104" t="s">
        <v>1606</v>
      </c>
    </row>
    <row r="275" spans="1:19" ht="28.5">
      <c r="A275" s="46" t="s">
        <v>756</v>
      </c>
      <c r="B275" s="45" t="s">
        <v>784</v>
      </c>
      <c r="C275" s="45" t="s">
        <v>1660</v>
      </c>
      <c r="D275" s="61" t="s">
        <v>786</v>
      </c>
      <c r="E275" s="65"/>
      <c r="F275" s="65"/>
      <c r="G275" s="61" t="s">
        <v>796</v>
      </c>
      <c r="H275" s="65"/>
      <c r="I275" s="65"/>
      <c r="J275" s="65"/>
      <c r="K275" s="68"/>
      <c r="L275" s="67"/>
      <c r="M275" s="76">
        <v>480</v>
      </c>
      <c r="N275" s="76">
        <f t="shared" si="8"/>
        <v>576</v>
      </c>
      <c r="O275" s="48" t="s">
        <v>41</v>
      </c>
      <c r="P275" s="69"/>
      <c r="Q275" s="58" t="s">
        <v>4</v>
      </c>
      <c r="R275" s="70">
        <f>IF(Таблица68[[#This Row],[Столбец2]]="A",1,IF(Таблица68[[#This Row],[Столбец2]]="B",2,IF(Таблица68[[#This Row],[Столбец2]]="C",3)))</f>
        <v>2</v>
      </c>
      <c r="S275" s="104" t="s">
        <v>1606</v>
      </c>
    </row>
    <row r="276" spans="1:19" ht="28.5">
      <c r="A276" s="46" t="s">
        <v>757</v>
      </c>
      <c r="B276" s="45" t="s">
        <v>785</v>
      </c>
      <c r="C276" s="45" t="s">
        <v>1661</v>
      </c>
      <c r="D276" s="46" t="s">
        <v>786</v>
      </c>
      <c r="E276" s="65"/>
      <c r="F276" s="65"/>
      <c r="G276" s="46">
        <v>200</v>
      </c>
      <c r="H276" s="65"/>
      <c r="I276" s="65"/>
      <c r="J276" s="65"/>
      <c r="K276" s="68"/>
      <c r="L276" s="67"/>
      <c r="M276" s="76">
        <v>350</v>
      </c>
      <c r="N276" s="76">
        <f t="shared" si="8"/>
        <v>420</v>
      </c>
      <c r="O276" s="48" t="s">
        <v>41</v>
      </c>
      <c r="P276" s="69"/>
      <c r="Q276" s="58" t="s">
        <v>4</v>
      </c>
      <c r="R276" s="70">
        <f>IF(Таблица68[[#This Row],[Столбец2]]="A",1,IF(Таблица68[[#This Row],[Столбец2]]="B",2,IF(Таблица68[[#This Row],[Столбец2]]="C",3)))</f>
        <v>2</v>
      </c>
      <c r="S276" s="104" t="s">
        <v>1606</v>
      </c>
    </row>
    <row r="277" spans="1:19" ht="28.5">
      <c r="A277" s="46" t="s">
        <v>1006</v>
      </c>
      <c r="B277" s="45" t="s">
        <v>1025</v>
      </c>
      <c r="C277" s="45" t="s">
        <v>1025</v>
      </c>
      <c r="D277" s="61" t="s">
        <v>786</v>
      </c>
      <c r="E277" s="65"/>
      <c r="F277" s="65"/>
      <c r="G277" s="46" t="s">
        <v>794</v>
      </c>
      <c r="H277" s="65"/>
      <c r="I277" s="65"/>
      <c r="J277" s="65"/>
      <c r="K277" s="68"/>
      <c r="L277" s="67"/>
      <c r="M277" s="76">
        <v>65</v>
      </c>
      <c r="N277" s="76">
        <f t="shared" ref="N277:N280" si="10">M277*1.2</f>
        <v>78</v>
      </c>
      <c r="O277" s="48" t="s">
        <v>41</v>
      </c>
      <c r="P277" s="69"/>
      <c r="Q277" s="58" t="s">
        <v>4</v>
      </c>
      <c r="R277" s="70">
        <f>IF(Таблица68[[#This Row],[Столбец2]]="A",1,IF(Таблица68[[#This Row],[Столбец2]]="B",2,IF(Таблица68[[#This Row],[Столбец2]]="C",3)))</f>
        <v>2</v>
      </c>
      <c r="S277" s="104" t="s">
        <v>1606</v>
      </c>
    </row>
    <row r="278" spans="1:19" ht="28.5">
      <c r="A278" s="46" t="s">
        <v>1007</v>
      </c>
      <c r="B278" s="45" t="s">
        <v>1026</v>
      </c>
      <c r="C278" s="45" t="s">
        <v>1026</v>
      </c>
      <c r="D278" s="61" t="s">
        <v>786</v>
      </c>
      <c r="E278" s="65"/>
      <c r="F278" s="65"/>
      <c r="G278" s="46" t="s">
        <v>793</v>
      </c>
      <c r="H278" s="65"/>
      <c r="I278" s="65"/>
      <c r="J278" s="65"/>
      <c r="K278" s="68"/>
      <c r="L278" s="67"/>
      <c r="M278" s="76">
        <v>115</v>
      </c>
      <c r="N278" s="76">
        <f t="shared" si="10"/>
        <v>138</v>
      </c>
      <c r="O278" s="48" t="s">
        <v>41</v>
      </c>
      <c r="P278" s="69"/>
      <c r="Q278" s="55" t="s">
        <v>6</v>
      </c>
      <c r="R278" s="70">
        <f>IF(Таблица68[[#This Row],[Столбец2]]="A",1,IF(Таблица68[[#This Row],[Столбец2]]="B",2,IF(Таблица68[[#This Row],[Столбец2]]="C",3)))</f>
        <v>3</v>
      </c>
      <c r="S278" s="104" t="s">
        <v>1643</v>
      </c>
    </row>
    <row r="279" spans="1:19" ht="28.5">
      <c r="A279" s="46" t="s">
        <v>1008</v>
      </c>
      <c r="B279" s="45" t="s">
        <v>1022</v>
      </c>
      <c r="C279" s="45" t="s">
        <v>1022</v>
      </c>
      <c r="D279" s="61" t="s">
        <v>786</v>
      </c>
      <c r="E279" s="65"/>
      <c r="F279" s="65"/>
      <c r="G279" s="46">
        <v>50</v>
      </c>
      <c r="H279" s="65"/>
      <c r="I279" s="65"/>
      <c r="J279" s="65"/>
      <c r="K279" s="68"/>
      <c r="L279" s="67"/>
      <c r="M279" s="76">
        <v>38</v>
      </c>
      <c r="N279" s="76">
        <f t="shared" si="10"/>
        <v>45.6</v>
      </c>
      <c r="O279" s="48" t="s">
        <v>41</v>
      </c>
      <c r="P279" s="69"/>
      <c r="Q279" s="55" t="s">
        <v>6</v>
      </c>
      <c r="R279" s="70">
        <f>IF(Таблица68[[#This Row],[Столбец2]]="A",1,IF(Таблица68[[#This Row],[Столбец2]]="B",2,IF(Таблица68[[#This Row],[Столбец2]]="C",3)))</f>
        <v>3</v>
      </c>
      <c r="S279" s="104" t="s">
        <v>1612</v>
      </c>
    </row>
    <row r="280" spans="1:19" ht="28.5">
      <c r="A280" s="46" t="s">
        <v>1009</v>
      </c>
      <c r="B280" s="45" t="s">
        <v>1023</v>
      </c>
      <c r="C280" s="45" t="s">
        <v>1023</v>
      </c>
      <c r="D280" s="61" t="s">
        <v>786</v>
      </c>
      <c r="E280" s="65"/>
      <c r="F280" s="65"/>
      <c r="G280" s="46">
        <v>65</v>
      </c>
      <c r="H280" s="65"/>
      <c r="I280" s="65"/>
      <c r="J280" s="65"/>
      <c r="K280" s="68"/>
      <c r="L280" s="67"/>
      <c r="M280" s="76">
        <v>45</v>
      </c>
      <c r="N280" s="76">
        <f t="shared" si="10"/>
        <v>54</v>
      </c>
      <c r="O280" s="48" t="s">
        <v>41</v>
      </c>
      <c r="P280" s="69"/>
      <c r="Q280" s="55" t="s">
        <v>6</v>
      </c>
      <c r="R280" s="70">
        <f>IF(Таблица68[[#This Row],[Столбец2]]="A",1,IF(Таблица68[[#This Row],[Столбец2]]="B",2,IF(Таблица68[[#This Row],[Столбец2]]="C",3)))</f>
        <v>3</v>
      </c>
      <c r="S280" s="104" t="s">
        <v>1612</v>
      </c>
    </row>
    <row r="281" spans="1:19" ht="28.5">
      <c r="A281" s="46" t="s">
        <v>1010</v>
      </c>
      <c r="B281" s="45" t="s">
        <v>1024</v>
      </c>
      <c r="C281" s="45" t="s">
        <v>1024</v>
      </c>
      <c r="D281" s="61" t="s">
        <v>786</v>
      </c>
      <c r="E281" s="65"/>
      <c r="F281" s="65"/>
      <c r="G281" s="46">
        <v>80</v>
      </c>
      <c r="H281" s="65"/>
      <c r="I281" s="65"/>
      <c r="J281" s="65"/>
      <c r="K281" s="68"/>
      <c r="L281" s="67"/>
      <c r="M281" s="76">
        <v>52</v>
      </c>
      <c r="N281" s="76">
        <f t="shared" ref="N281:N284" si="11">M281*1.2</f>
        <v>62.4</v>
      </c>
      <c r="O281" s="48" t="s">
        <v>41</v>
      </c>
      <c r="P281" s="69"/>
      <c r="Q281" s="58" t="s">
        <v>4</v>
      </c>
      <c r="R281" s="70">
        <f>IF(Таблица68[[#This Row],[Столбец2]]="A",1,IF(Таблица68[[#This Row],[Столбец2]]="B",2,IF(Таблица68[[#This Row],[Столбец2]]="C",3)))</f>
        <v>2</v>
      </c>
      <c r="S281" s="104" t="s">
        <v>1642</v>
      </c>
    </row>
    <row r="282" spans="1:19" ht="28.5">
      <c r="A282" s="46" t="s">
        <v>1011</v>
      </c>
      <c r="B282" s="45" t="s">
        <v>1027</v>
      </c>
      <c r="C282" s="45" t="s">
        <v>1027</v>
      </c>
      <c r="D282" s="61" t="s">
        <v>786</v>
      </c>
      <c r="E282" s="65"/>
      <c r="F282" s="65"/>
      <c r="G282" s="46">
        <v>100</v>
      </c>
      <c r="H282" s="65"/>
      <c r="I282" s="65"/>
      <c r="J282" s="65"/>
      <c r="K282" s="68"/>
      <c r="L282" s="67"/>
      <c r="M282" s="76">
        <v>85</v>
      </c>
      <c r="N282" s="76">
        <f t="shared" si="11"/>
        <v>102</v>
      </c>
      <c r="O282" s="48" t="s">
        <v>41</v>
      </c>
      <c r="P282" s="69"/>
      <c r="Q282" s="55" t="s">
        <v>6</v>
      </c>
      <c r="R282" s="70">
        <f>IF(Таблица68[[#This Row],[Столбец2]]="A",1,IF(Таблица68[[#This Row],[Столбец2]]="B",2,IF(Таблица68[[#This Row],[Столбец2]]="C",3)))</f>
        <v>3</v>
      </c>
      <c r="S282" s="104" t="s">
        <v>1612</v>
      </c>
    </row>
    <row r="283" spans="1:19" ht="28.5">
      <c r="A283" s="46" t="s">
        <v>1012</v>
      </c>
      <c r="B283" s="45" t="s">
        <v>1028</v>
      </c>
      <c r="C283" s="45" t="s">
        <v>1028</v>
      </c>
      <c r="D283" s="61" t="s">
        <v>786</v>
      </c>
      <c r="E283" s="65"/>
      <c r="F283" s="65"/>
      <c r="G283" s="46">
        <v>125</v>
      </c>
      <c r="H283" s="65"/>
      <c r="I283" s="65"/>
      <c r="J283" s="65"/>
      <c r="K283" s="68"/>
      <c r="L283" s="67"/>
      <c r="M283" s="76">
        <v>135</v>
      </c>
      <c r="N283" s="76">
        <f t="shared" si="11"/>
        <v>162</v>
      </c>
      <c r="O283" s="48" t="s">
        <v>41</v>
      </c>
      <c r="P283" s="69"/>
      <c r="Q283" s="55" t="s">
        <v>6</v>
      </c>
      <c r="R283" s="70">
        <f>IF(Таблица68[[#This Row],[Столбец2]]="A",1,IF(Таблица68[[#This Row],[Столбец2]]="B",2,IF(Таблица68[[#This Row],[Столбец2]]="C",3)))</f>
        <v>3</v>
      </c>
      <c r="S283" s="104" t="s">
        <v>1643</v>
      </c>
    </row>
    <row r="284" spans="1:19" ht="28.5">
      <c r="A284" s="46" t="s">
        <v>1013</v>
      </c>
      <c r="B284" s="45" t="s">
        <v>1029</v>
      </c>
      <c r="C284" s="45" t="s">
        <v>1029</v>
      </c>
      <c r="D284" s="61" t="s">
        <v>786</v>
      </c>
      <c r="E284" s="65"/>
      <c r="F284" s="65"/>
      <c r="G284" s="46">
        <v>150</v>
      </c>
      <c r="H284" s="65"/>
      <c r="I284" s="65"/>
      <c r="J284" s="65"/>
      <c r="K284" s="68"/>
      <c r="L284" s="67"/>
      <c r="M284" s="76">
        <v>195</v>
      </c>
      <c r="N284" s="76">
        <f t="shared" si="11"/>
        <v>234</v>
      </c>
      <c r="O284" s="48" t="s">
        <v>41</v>
      </c>
      <c r="P284" s="69"/>
      <c r="Q284" s="55" t="s">
        <v>6</v>
      </c>
      <c r="R284" s="70">
        <f>IF(Таблица68[[#This Row],[Столбец2]]="A",1,IF(Таблица68[[#This Row],[Столбец2]]="B",2,IF(Таблица68[[#This Row],[Столбец2]]="C",3)))</f>
        <v>3</v>
      </c>
      <c r="S284" s="104" t="s">
        <v>1612</v>
      </c>
    </row>
    <row r="285" spans="1:19" ht="28.5">
      <c r="A285" s="46" t="s">
        <v>1014</v>
      </c>
      <c r="B285" s="45" t="s">
        <v>1030</v>
      </c>
      <c r="C285" s="45" t="s">
        <v>1030</v>
      </c>
      <c r="D285" s="61" t="s">
        <v>786</v>
      </c>
      <c r="E285" s="65"/>
      <c r="F285" s="65"/>
      <c r="G285" s="46">
        <v>200</v>
      </c>
      <c r="H285" s="65"/>
      <c r="I285" s="65"/>
      <c r="J285" s="65"/>
      <c r="K285" s="68"/>
      <c r="L285" s="67"/>
      <c r="M285" s="76">
        <v>350</v>
      </c>
      <c r="N285" s="76">
        <f t="shared" ref="N285:N286" si="12">M285*1.2</f>
        <v>420</v>
      </c>
      <c r="O285" s="48" t="s">
        <v>41</v>
      </c>
      <c r="P285" s="69"/>
      <c r="Q285" s="55" t="s">
        <v>6</v>
      </c>
      <c r="R285" s="70">
        <f>IF(Таблица68[[#This Row],[Столбец2]]="A",1,IF(Таблица68[[#This Row],[Столбец2]]="B",2,IF(Таблица68[[#This Row],[Столбец2]]="C",3)))</f>
        <v>3</v>
      </c>
      <c r="S285" s="104" t="s">
        <v>1612</v>
      </c>
    </row>
    <row r="286" spans="1:19" ht="28.5">
      <c r="A286" s="46" t="s">
        <v>1015</v>
      </c>
      <c r="B286" s="45" t="s">
        <v>1031</v>
      </c>
      <c r="C286" s="45" t="s">
        <v>1031</v>
      </c>
      <c r="D286" s="61" t="s">
        <v>786</v>
      </c>
      <c r="E286" s="65"/>
      <c r="F286" s="65"/>
      <c r="G286" s="46">
        <v>250</v>
      </c>
      <c r="H286" s="65"/>
      <c r="I286" s="65"/>
      <c r="J286" s="65"/>
      <c r="K286" s="68"/>
      <c r="L286" s="67"/>
      <c r="M286" s="76">
        <v>560</v>
      </c>
      <c r="N286" s="76">
        <f t="shared" si="12"/>
        <v>672</v>
      </c>
      <c r="O286" s="48" t="s">
        <v>41</v>
      </c>
      <c r="P286" s="69"/>
      <c r="Q286" s="55" t="s">
        <v>6</v>
      </c>
      <c r="R286" s="70">
        <f>IF(Таблица68[[#This Row],[Столбец2]]="A",1,IF(Таблица68[[#This Row],[Столбец2]]="B",2,IF(Таблица68[[#This Row],[Столбец2]]="C",3)))</f>
        <v>3</v>
      </c>
      <c r="S286" s="104" t="s">
        <v>1612</v>
      </c>
    </row>
    <row r="287" spans="1:19" ht="28.5">
      <c r="A287" s="46" t="s">
        <v>1016</v>
      </c>
      <c r="B287" s="45" t="s">
        <v>1032</v>
      </c>
      <c r="C287" s="45" t="s">
        <v>1032</v>
      </c>
      <c r="D287" s="61" t="s">
        <v>786</v>
      </c>
      <c r="E287" s="65"/>
      <c r="F287" s="65"/>
      <c r="G287" s="46">
        <v>300</v>
      </c>
      <c r="H287" s="65"/>
      <c r="I287" s="65"/>
      <c r="J287" s="65"/>
      <c r="K287" s="68"/>
      <c r="L287" s="67"/>
      <c r="M287" s="76">
        <v>870</v>
      </c>
      <c r="N287" s="76">
        <f>M287*1.2</f>
        <v>1044</v>
      </c>
      <c r="O287" s="48" t="s">
        <v>41</v>
      </c>
      <c r="P287" s="69"/>
      <c r="Q287" s="55" t="s">
        <v>6</v>
      </c>
      <c r="R287" s="70">
        <f>IF(Таблица68[[#This Row],[Столбец2]]="A",1,IF(Таблица68[[#This Row],[Столбец2]]="B",2,IF(Таблица68[[#This Row],[Столбец2]]="C",3)))</f>
        <v>3</v>
      </c>
      <c r="S287" s="104" t="s">
        <v>1612</v>
      </c>
    </row>
    <row r="288" spans="1:19" ht="28.5">
      <c r="A288" s="46" t="s">
        <v>1017</v>
      </c>
      <c r="B288" s="45" t="s">
        <v>1033</v>
      </c>
      <c r="C288" s="45" t="s">
        <v>1033</v>
      </c>
      <c r="D288" s="61" t="s">
        <v>786</v>
      </c>
      <c r="E288" s="65"/>
      <c r="F288" s="65"/>
      <c r="G288" s="46">
        <v>350</v>
      </c>
      <c r="H288" s="65"/>
      <c r="I288" s="65"/>
      <c r="J288" s="65"/>
      <c r="K288" s="68"/>
      <c r="L288" s="67"/>
      <c r="M288" s="76">
        <v>1300</v>
      </c>
      <c r="N288" s="76">
        <f>M288*1.2</f>
        <v>1560</v>
      </c>
      <c r="O288" s="48" t="s">
        <v>41</v>
      </c>
      <c r="P288" s="69"/>
      <c r="Q288" s="55" t="s">
        <v>6</v>
      </c>
      <c r="R288" s="70">
        <f>IF(Таблица68[[#This Row],[Столбец2]]="A",1,IF(Таблица68[[#This Row],[Столбец2]]="B",2,IF(Таблица68[[#This Row],[Столбец2]]="C",3)))</f>
        <v>3</v>
      </c>
      <c r="S288" s="104" t="s">
        <v>1612</v>
      </c>
    </row>
    <row r="289" spans="1:19" ht="16.5">
      <c r="A289" s="46" t="s">
        <v>933</v>
      </c>
      <c r="B289" s="45" t="s">
        <v>935</v>
      </c>
      <c r="C289" s="45" t="s">
        <v>934</v>
      </c>
      <c r="D289" s="46" t="s">
        <v>936</v>
      </c>
      <c r="E289" s="46" t="s">
        <v>937</v>
      </c>
      <c r="F289" s="65"/>
      <c r="G289" s="46">
        <v>25</v>
      </c>
      <c r="H289" s="46">
        <v>52</v>
      </c>
      <c r="I289" s="46" t="s">
        <v>227</v>
      </c>
      <c r="J289" s="46" t="s">
        <v>226</v>
      </c>
      <c r="K289" s="46" t="s">
        <v>395</v>
      </c>
      <c r="L289" s="46"/>
      <c r="M289" s="76">
        <v>260</v>
      </c>
      <c r="N289" s="76">
        <f t="shared" ref="N289:N295" si="13">M289*1.2</f>
        <v>312</v>
      </c>
      <c r="O289" s="48" t="s">
        <v>41</v>
      </c>
      <c r="P289" s="69"/>
      <c r="Q289" s="58" t="s">
        <v>4</v>
      </c>
      <c r="R289" s="70">
        <f>IF(Таблица68[[#This Row],[Столбец2]]="A",1,IF(Таблица68[[#This Row],[Столбец2]]="B",2,IF(Таблица68[[#This Row],[Столбец2]]="C",3)))</f>
        <v>2</v>
      </c>
      <c r="S289" s="104" t="s">
        <v>1642</v>
      </c>
    </row>
    <row r="290" spans="1:19" ht="28.5">
      <c r="A290" s="46" t="s">
        <v>951</v>
      </c>
      <c r="B290" s="45" t="s">
        <v>935</v>
      </c>
      <c r="C290" s="45" t="s">
        <v>938</v>
      </c>
      <c r="D290" s="46" t="s">
        <v>944</v>
      </c>
      <c r="E290" s="46" t="s">
        <v>953</v>
      </c>
      <c r="F290" s="65"/>
      <c r="G290" s="46"/>
      <c r="H290" s="46">
        <v>40</v>
      </c>
      <c r="I290" s="46" t="s">
        <v>409</v>
      </c>
      <c r="J290" s="46" t="s">
        <v>226</v>
      </c>
      <c r="K290" s="46" t="s">
        <v>395</v>
      </c>
      <c r="L290" s="46"/>
      <c r="M290" s="76">
        <v>920</v>
      </c>
      <c r="N290" s="76">
        <f>M290*1.2</f>
        <v>1104</v>
      </c>
      <c r="O290" s="48" t="s">
        <v>923</v>
      </c>
      <c r="P290" s="69"/>
      <c r="Q290" s="58" t="s">
        <v>4</v>
      </c>
      <c r="R290" s="70">
        <f>IF(Таблица68[[#This Row],[Столбец2]]="A",1,IF(Таблица68[[#This Row],[Столбец2]]="B",2,IF(Таблица68[[#This Row],[Столбец2]]="C",3)))</f>
        <v>2</v>
      </c>
      <c r="S290" s="104" t="s">
        <v>1642</v>
      </c>
    </row>
    <row r="291" spans="1:19" ht="28.5">
      <c r="A291" s="46" t="s">
        <v>952</v>
      </c>
      <c r="B291" s="45" t="s">
        <v>935</v>
      </c>
      <c r="C291" s="45" t="s">
        <v>938</v>
      </c>
      <c r="D291" s="46" t="s">
        <v>944</v>
      </c>
      <c r="E291" s="46" t="s">
        <v>945</v>
      </c>
      <c r="F291" s="65"/>
      <c r="G291" s="46"/>
      <c r="H291" s="46">
        <v>40</v>
      </c>
      <c r="I291" s="46" t="s">
        <v>409</v>
      </c>
      <c r="J291" s="46" t="s">
        <v>226</v>
      </c>
      <c r="K291" s="46" t="s">
        <v>395</v>
      </c>
      <c r="L291" s="46"/>
      <c r="M291" s="76">
        <v>1090</v>
      </c>
      <c r="N291" s="76">
        <f t="shared" si="13"/>
        <v>1308</v>
      </c>
      <c r="O291" s="48" t="s">
        <v>923</v>
      </c>
      <c r="P291" s="69"/>
      <c r="Q291" s="58" t="s">
        <v>4</v>
      </c>
      <c r="R291" s="70">
        <f>IF(Таблица68[[#This Row],[Столбец2]]="A",1,IF(Таблица68[[#This Row],[Столбец2]]="B",2,IF(Таблица68[[#This Row],[Столбец2]]="C",3)))</f>
        <v>2</v>
      </c>
      <c r="S291" s="104" t="s">
        <v>1606</v>
      </c>
    </row>
    <row r="292" spans="1:19" ht="28.5">
      <c r="A292" s="46" t="s">
        <v>954</v>
      </c>
      <c r="B292" s="45" t="s">
        <v>935</v>
      </c>
      <c r="C292" s="45" t="s">
        <v>939</v>
      </c>
      <c r="D292" s="46" t="s">
        <v>944</v>
      </c>
      <c r="E292" s="46" t="s">
        <v>946</v>
      </c>
      <c r="F292" s="65"/>
      <c r="G292" s="46"/>
      <c r="H292" s="46">
        <v>40</v>
      </c>
      <c r="I292" s="46" t="s">
        <v>409</v>
      </c>
      <c r="J292" s="46" t="s">
        <v>226</v>
      </c>
      <c r="K292" s="46" t="s">
        <v>395</v>
      </c>
      <c r="L292" s="46"/>
      <c r="M292" s="76">
        <v>1790</v>
      </c>
      <c r="N292" s="76">
        <f t="shared" si="13"/>
        <v>2148</v>
      </c>
      <c r="O292" s="48" t="s">
        <v>923</v>
      </c>
      <c r="P292" s="69"/>
      <c r="Q292" s="58" t="s">
        <v>4</v>
      </c>
      <c r="R292" s="70">
        <f>IF(Таблица68[[#This Row],[Столбец2]]="A",1,IF(Таблица68[[#This Row],[Столбец2]]="B",2,IF(Таблица68[[#This Row],[Столбец2]]="C",3)))</f>
        <v>2</v>
      </c>
      <c r="S292" s="104" t="s">
        <v>1606</v>
      </c>
    </row>
    <row r="293" spans="1:19" ht="28.5">
      <c r="A293" s="46" t="s">
        <v>955</v>
      </c>
      <c r="B293" s="45" t="s">
        <v>935</v>
      </c>
      <c r="C293" s="45" t="s">
        <v>940</v>
      </c>
      <c r="D293" s="46" t="s">
        <v>944</v>
      </c>
      <c r="E293" s="46" t="s">
        <v>947</v>
      </c>
      <c r="F293" s="65"/>
      <c r="G293" s="46"/>
      <c r="H293" s="46">
        <v>40</v>
      </c>
      <c r="I293" s="46" t="s">
        <v>409</v>
      </c>
      <c r="J293" s="46" t="s">
        <v>226</v>
      </c>
      <c r="K293" s="46" t="s">
        <v>395</v>
      </c>
      <c r="L293" s="46"/>
      <c r="M293" s="76">
        <v>2150</v>
      </c>
      <c r="N293" s="76">
        <f t="shared" si="13"/>
        <v>2580</v>
      </c>
      <c r="O293" s="48" t="s">
        <v>923</v>
      </c>
      <c r="P293" s="69"/>
      <c r="Q293" s="58" t="s">
        <v>4</v>
      </c>
      <c r="R293" s="70">
        <f>IF(Таблица68[[#This Row],[Столбец2]]="A",1,IF(Таблица68[[#This Row],[Столбец2]]="B",2,IF(Таблица68[[#This Row],[Столбец2]]="C",3)))</f>
        <v>2</v>
      </c>
      <c r="S293" s="104" t="s">
        <v>1606</v>
      </c>
    </row>
    <row r="294" spans="1:19" ht="28.5">
      <c r="A294" s="46" t="s">
        <v>956</v>
      </c>
      <c r="B294" s="45" t="s">
        <v>935</v>
      </c>
      <c r="C294" s="45" t="s">
        <v>941</v>
      </c>
      <c r="D294" s="46" t="s">
        <v>944</v>
      </c>
      <c r="E294" s="46" t="s">
        <v>948</v>
      </c>
      <c r="F294" s="65"/>
      <c r="G294" s="46"/>
      <c r="H294" s="46">
        <v>40</v>
      </c>
      <c r="I294" s="46" t="s">
        <v>409</v>
      </c>
      <c r="J294" s="46" t="s">
        <v>226</v>
      </c>
      <c r="K294" s="46" t="s">
        <v>395</v>
      </c>
      <c r="L294" s="46"/>
      <c r="M294" s="76">
        <v>2600</v>
      </c>
      <c r="N294" s="76">
        <f t="shared" si="13"/>
        <v>3120</v>
      </c>
      <c r="O294" s="48" t="s">
        <v>923</v>
      </c>
      <c r="P294" s="69"/>
      <c r="Q294" s="58" t="s">
        <v>4</v>
      </c>
      <c r="R294" s="70">
        <f>IF(Таблица68[[#This Row],[Столбец2]]="A",1,IF(Таблица68[[#This Row],[Столбец2]]="B",2,IF(Таблица68[[#This Row],[Столбец2]]="C",3)))</f>
        <v>2</v>
      </c>
      <c r="S294" s="104" t="s">
        <v>1606</v>
      </c>
    </row>
    <row r="295" spans="1:19" ht="28.5">
      <c r="A295" s="46" t="s">
        <v>957</v>
      </c>
      <c r="B295" s="45" t="s">
        <v>935</v>
      </c>
      <c r="C295" s="45" t="s">
        <v>942</v>
      </c>
      <c r="D295" s="46" t="s">
        <v>944</v>
      </c>
      <c r="E295" s="46" t="s">
        <v>949</v>
      </c>
      <c r="F295" s="65"/>
      <c r="G295" s="46"/>
      <c r="H295" s="46">
        <v>40</v>
      </c>
      <c r="I295" s="46" t="s">
        <v>409</v>
      </c>
      <c r="J295" s="46" t="s">
        <v>226</v>
      </c>
      <c r="K295" s="46" t="s">
        <v>395</v>
      </c>
      <c r="L295" s="46"/>
      <c r="M295" s="76">
        <v>2900</v>
      </c>
      <c r="N295" s="76">
        <f t="shared" si="13"/>
        <v>3480</v>
      </c>
      <c r="O295" s="48" t="s">
        <v>923</v>
      </c>
      <c r="P295" s="69"/>
      <c r="Q295" s="58" t="s">
        <v>4</v>
      </c>
      <c r="R295" s="70">
        <f>IF(Таблица68[[#This Row],[Столбец2]]="A",1,IF(Таблица68[[#This Row],[Столбец2]]="B",2,IF(Таблица68[[#This Row],[Столбец2]]="C",3)))</f>
        <v>2</v>
      </c>
      <c r="S295" s="104" t="s">
        <v>1606</v>
      </c>
    </row>
    <row r="296" spans="1:19" ht="28.5">
      <c r="A296" s="46" t="s">
        <v>958</v>
      </c>
      <c r="B296" s="45" t="s">
        <v>935</v>
      </c>
      <c r="C296" s="45" t="s">
        <v>943</v>
      </c>
      <c r="D296" s="46" t="s">
        <v>944</v>
      </c>
      <c r="E296" s="46" t="s">
        <v>950</v>
      </c>
      <c r="F296" s="65"/>
      <c r="G296" s="46"/>
      <c r="H296" s="46">
        <v>40</v>
      </c>
      <c r="I296" s="46" t="s">
        <v>409</v>
      </c>
      <c r="J296" s="46" t="s">
        <v>226</v>
      </c>
      <c r="K296" s="46" t="s">
        <v>395</v>
      </c>
      <c r="L296" s="46"/>
      <c r="M296" s="76">
        <v>3700</v>
      </c>
      <c r="N296" s="76">
        <f t="shared" ref="N296" si="14">M296*1.2</f>
        <v>4440</v>
      </c>
      <c r="O296" s="48" t="s">
        <v>923</v>
      </c>
      <c r="P296" s="69"/>
      <c r="Q296" s="58" t="s">
        <v>4</v>
      </c>
      <c r="R296" s="70">
        <f>IF(Таблица68[[#This Row],[Столбец2]]="A",1,IF(Таблица68[[#This Row],[Столбец2]]="B",2,IF(Таблица68[[#This Row],[Столбец2]]="C",3)))</f>
        <v>2</v>
      </c>
      <c r="S296" s="104" t="s">
        <v>1606</v>
      </c>
    </row>
    <row r="297" spans="1:19" ht="99.75">
      <c r="A297" s="46" t="s">
        <v>799</v>
      </c>
      <c r="B297" s="75" t="s">
        <v>801</v>
      </c>
      <c r="C297" s="75" t="s">
        <v>801</v>
      </c>
      <c r="D297" s="46" t="s">
        <v>803</v>
      </c>
      <c r="E297" s="75" t="s">
        <v>801</v>
      </c>
      <c r="F297" s="65"/>
      <c r="G297" s="65" t="s">
        <v>324</v>
      </c>
      <c r="H297" s="65">
        <v>63</v>
      </c>
      <c r="I297" s="46" t="s">
        <v>132</v>
      </c>
      <c r="J297" s="75" t="s">
        <v>961</v>
      </c>
      <c r="K297" s="46" t="s">
        <v>804</v>
      </c>
      <c r="L297" s="67"/>
      <c r="M297" s="76">
        <v>1390</v>
      </c>
      <c r="N297" s="76">
        <f t="shared" si="8"/>
        <v>1668</v>
      </c>
      <c r="O297" s="48" t="s">
        <v>41</v>
      </c>
      <c r="P297" s="69"/>
      <c r="Q297" s="50" t="s">
        <v>2</v>
      </c>
      <c r="R297" s="70">
        <f>IF(Таблица68[[#This Row],[Столбец2]]="A",1,IF(Таблица68[[#This Row],[Столбец2]]="B",2,IF(Таблица68[[#This Row],[Столбец2]]="C",3)))</f>
        <v>1</v>
      </c>
      <c r="S297" s="104" t="s">
        <v>1605</v>
      </c>
    </row>
    <row r="298" spans="1:19" ht="16.5">
      <c r="A298" s="46" t="s">
        <v>800</v>
      </c>
      <c r="B298" s="45" t="s">
        <v>802</v>
      </c>
      <c r="C298" s="45" t="s">
        <v>802</v>
      </c>
      <c r="D298" s="65"/>
      <c r="E298" s="65" t="s">
        <v>805</v>
      </c>
      <c r="F298" s="65"/>
      <c r="G298" s="65" t="s">
        <v>324</v>
      </c>
      <c r="H298" s="65" t="s">
        <v>324</v>
      </c>
      <c r="I298" s="65" t="s">
        <v>324</v>
      </c>
      <c r="J298" s="65" t="s">
        <v>324</v>
      </c>
      <c r="K298" s="68" t="s">
        <v>806</v>
      </c>
      <c r="L298" s="67"/>
      <c r="M298" s="76">
        <v>49</v>
      </c>
      <c r="N298" s="76">
        <f t="shared" si="8"/>
        <v>58.8</v>
      </c>
      <c r="O298" s="48" t="s">
        <v>41</v>
      </c>
      <c r="P298" s="69"/>
      <c r="Q298" s="58" t="s">
        <v>4</v>
      </c>
      <c r="R298" s="70">
        <f>IF(Таблица68[[#This Row],[Столбец2]]="A",1,IF(Таблица68[[#This Row],[Столбец2]]="B",2,IF(Таблица68[[#This Row],[Столбец2]]="C",3)))</f>
        <v>2</v>
      </c>
      <c r="S298" s="104" t="s">
        <v>1606</v>
      </c>
    </row>
    <row r="299" spans="1:19" ht="25.5">
      <c r="A299" s="95" t="s">
        <v>1041</v>
      </c>
      <c r="B299" s="45" t="s">
        <v>1099</v>
      </c>
      <c r="C299" s="45" t="s">
        <v>1099</v>
      </c>
      <c r="D299" s="96" t="s">
        <v>1157</v>
      </c>
      <c r="E299" s="96" t="s">
        <v>1158</v>
      </c>
      <c r="F299" s="96">
        <v>12</v>
      </c>
      <c r="G299" s="96">
        <v>20</v>
      </c>
      <c r="H299" s="96"/>
      <c r="I299" s="46" t="s">
        <v>1160</v>
      </c>
      <c r="J299" s="46" t="s">
        <v>226</v>
      </c>
      <c r="K299" s="97" t="s">
        <v>1161</v>
      </c>
      <c r="L299" s="99"/>
      <c r="M299" s="100">
        <v>600</v>
      </c>
      <c r="N299" s="102">
        <f t="shared" ref="N299:N327" si="15">M299*1.2</f>
        <v>720</v>
      </c>
      <c r="O299" s="48" t="s">
        <v>41</v>
      </c>
      <c r="P299" s="98"/>
      <c r="Q299" s="55" t="s">
        <v>6</v>
      </c>
      <c r="R299" s="70">
        <f>IF(Таблица68[[#This Row],[Столбец2]]="A",1,IF(Таблица68[[#This Row],[Столбец2]]="B",2,IF(Таблица68[[#This Row],[Столбец2]]="C",3)))</f>
        <v>3</v>
      </c>
      <c r="S299" s="104" t="s">
        <v>1643</v>
      </c>
    </row>
    <row r="300" spans="1:19" ht="25.5">
      <c r="A300" s="95" t="s">
        <v>1042</v>
      </c>
      <c r="B300" s="45" t="s">
        <v>1100</v>
      </c>
      <c r="C300" s="45" t="s">
        <v>1100</v>
      </c>
      <c r="D300" s="96" t="s">
        <v>1157</v>
      </c>
      <c r="E300" s="96" t="s">
        <v>1158</v>
      </c>
      <c r="F300" s="96">
        <v>13</v>
      </c>
      <c r="G300" s="96">
        <v>20</v>
      </c>
      <c r="H300" s="96"/>
      <c r="I300" s="46" t="s">
        <v>1160</v>
      </c>
      <c r="J300" s="46" t="s">
        <v>226</v>
      </c>
      <c r="K300" s="97" t="s">
        <v>1161</v>
      </c>
      <c r="L300" s="99"/>
      <c r="M300" s="100">
        <v>600</v>
      </c>
      <c r="N300" s="102">
        <f t="shared" si="15"/>
        <v>720</v>
      </c>
      <c r="O300" s="48" t="s">
        <v>41</v>
      </c>
      <c r="P300" s="98"/>
      <c r="Q300" s="55" t="s">
        <v>6</v>
      </c>
      <c r="R300" s="70">
        <f>IF(Таблица68[[#This Row],[Столбец2]]="A",1,IF(Таблица68[[#This Row],[Столбец2]]="B",2,IF(Таблица68[[#This Row],[Столбец2]]="C",3)))</f>
        <v>3</v>
      </c>
      <c r="S300" s="104" t="s">
        <v>1643</v>
      </c>
    </row>
    <row r="301" spans="1:19" ht="25.5">
      <c r="A301" s="95" t="s">
        <v>1043</v>
      </c>
      <c r="B301" s="45" t="s">
        <v>1101</v>
      </c>
      <c r="C301" s="45" t="s">
        <v>1101</v>
      </c>
      <c r="D301" s="96" t="s">
        <v>1157</v>
      </c>
      <c r="E301" s="96" t="s">
        <v>1158</v>
      </c>
      <c r="F301" s="96">
        <v>14</v>
      </c>
      <c r="G301" s="96">
        <v>20</v>
      </c>
      <c r="I301" s="46" t="s">
        <v>1160</v>
      </c>
      <c r="J301" s="46" t="s">
        <v>226</v>
      </c>
      <c r="K301" s="97" t="s">
        <v>1161</v>
      </c>
      <c r="L301" s="99"/>
      <c r="M301" s="100">
        <v>600</v>
      </c>
      <c r="N301" s="102">
        <f t="shared" si="15"/>
        <v>720</v>
      </c>
      <c r="O301" s="48" t="s">
        <v>41</v>
      </c>
      <c r="Q301" s="55" t="s">
        <v>6</v>
      </c>
      <c r="R301" s="70">
        <f>IF(Таблица68[[#This Row],[Столбец2]]="A",1,IF(Таблица68[[#This Row],[Столбец2]]="B",2,IF(Таблица68[[#This Row],[Столбец2]]="C",3)))</f>
        <v>3</v>
      </c>
      <c r="S301" s="104" t="s">
        <v>1643</v>
      </c>
    </row>
    <row r="302" spans="1:19" ht="25.5">
      <c r="A302" s="95" t="s">
        <v>1044</v>
      </c>
      <c r="B302" s="45" t="s">
        <v>1102</v>
      </c>
      <c r="C302" s="45" t="s">
        <v>1102</v>
      </c>
      <c r="D302" s="96" t="s">
        <v>1157</v>
      </c>
      <c r="E302" s="96" t="s">
        <v>1158</v>
      </c>
      <c r="F302" s="96">
        <v>15</v>
      </c>
      <c r="G302" s="96">
        <v>20</v>
      </c>
      <c r="I302" s="46" t="s">
        <v>1160</v>
      </c>
      <c r="J302" s="46" t="s">
        <v>226</v>
      </c>
      <c r="K302" s="97" t="s">
        <v>1161</v>
      </c>
      <c r="L302" s="99"/>
      <c r="M302" s="100">
        <v>600</v>
      </c>
      <c r="N302" s="102">
        <f t="shared" si="15"/>
        <v>720</v>
      </c>
      <c r="O302" s="48" t="s">
        <v>41</v>
      </c>
      <c r="Q302" s="55" t="s">
        <v>6</v>
      </c>
      <c r="R302" s="70">
        <f>IF(Таблица68[[#This Row],[Столбец2]]="A",1,IF(Таблица68[[#This Row],[Столбец2]]="B",2,IF(Таблица68[[#This Row],[Столбец2]]="C",3)))</f>
        <v>3</v>
      </c>
      <c r="S302" s="104" t="s">
        <v>1643</v>
      </c>
    </row>
    <row r="303" spans="1:19" ht="25.5">
      <c r="A303" s="95" t="s">
        <v>1045</v>
      </c>
      <c r="B303" s="45" t="s">
        <v>1103</v>
      </c>
      <c r="C303" s="45" t="s">
        <v>1103</v>
      </c>
      <c r="D303" s="96" t="s">
        <v>1157</v>
      </c>
      <c r="E303" s="96" t="s">
        <v>1158</v>
      </c>
      <c r="F303" s="96">
        <v>16</v>
      </c>
      <c r="G303" s="96">
        <v>20</v>
      </c>
      <c r="I303" s="46" t="s">
        <v>1160</v>
      </c>
      <c r="J303" s="46" t="s">
        <v>226</v>
      </c>
      <c r="K303" s="97" t="s">
        <v>1161</v>
      </c>
      <c r="L303" s="99"/>
      <c r="M303" s="100">
        <v>600</v>
      </c>
      <c r="N303" s="102">
        <f t="shared" si="15"/>
        <v>720</v>
      </c>
      <c r="O303" s="48" t="s">
        <v>41</v>
      </c>
      <c r="Q303" s="55" t="s">
        <v>6</v>
      </c>
      <c r="R303" s="70">
        <f>IF(Таблица68[[#This Row],[Столбец2]]="A",1,IF(Таблица68[[#This Row],[Столбец2]]="B",2,IF(Таблица68[[#This Row],[Столбец2]]="C",3)))</f>
        <v>3</v>
      </c>
      <c r="S303" s="104" t="s">
        <v>1643</v>
      </c>
    </row>
    <row r="304" spans="1:19" ht="25.5">
      <c r="A304" s="95" t="s">
        <v>1046</v>
      </c>
      <c r="B304" s="45" t="s">
        <v>1104</v>
      </c>
      <c r="C304" s="45" t="s">
        <v>1104</v>
      </c>
      <c r="D304" s="96" t="s">
        <v>1157</v>
      </c>
      <c r="E304" s="96" t="s">
        <v>1158</v>
      </c>
      <c r="F304" s="96">
        <v>17</v>
      </c>
      <c r="G304" s="96">
        <v>20</v>
      </c>
      <c r="I304" s="46" t="s">
        <v>1160</v>
      </c>
      <c r="J304" s="46" t="s">
        <v>226</v>
      </c>
      <c r="K304" s="97" t="s">
        <v>1161</v>
      </c>
      <c r="L304" s="99"/>
      <c r="M304" s="100">
        <v>600</v>
      </c>
      <c r="N304" s="102">
        <f t="shared" si="15"/>
        <v>720</v>
      </c>
      <c r="O304" s="48" t="s">
        <v>41</v>
      </c>
      <c r="Q304" s="55" t="s">
        <v>6</v>
      </c>
      <c r="R304" s="70">
        <f>IF(Таблица68[[#This Row],[Столбец2]]="A",1,IF(Таблица68[[#This Row],[Столбец2]]="B",2,IF(Таблица68[[#This Row],[Столбец2]]="C",3)))</f>
        <v>3</v>
      </c>
      <c r="S304" s="104" t="s">
        <v>1643</v>
      </c>
    </row>
    <row r="305" spans="1:19" ht="25.5">
      <c r="A305" s="95" t="s">
        <v>1047</v>
      </c>
      <c r="B305" s="45" t="s">
        <v>1105</v>
      </c>
      <c r="C305" s="45" t="s">
        <v>1105</v>
      </c>
      <c r="D305" s="96" t="s">
        <v>1157</v>
      </c>
      <c r="E305" s="96" t="s">
        <v>1158</v>
      </c>
      <c r="F305" s="96">
        <v>18</v>
      </c>
      <c r="G305" s="96">
        <v>20</v>
      </c>
      <c r="I305" s="46" t="s">
        <v>1160</v>
      </c>
      <c r="J305" s="46" t="s">
        <v>226</v>
      </c>
      <c r="K305" s="97" t="s">
        <v>1161</v>
      </c>
      <c r="L305" s="99"/>
      <c r="M305" s="100">
        <v>600</v>
      </c>
      <c r="N305" s="102">
        <f t="shared" si="15"/>
        <v>720</v>
      </c>
      <c r="O305" s="48" t="s">
        <v>41</v>
      </c>
      <c r="Q305" s="109" t="s">
        <v>6</v>
      </c>
      <c r="R305" s="70">
        <f>IF(Таблица68[[#This Row],[Столбец2]]="A",1,IF(Таблица68[[#This Row],[Столбец2]]="B",2,IF(Таблица68[[#This Row],[Столбец2]]="C",3)))</f>
        <v>3</v>
      </c>
      <c r="S305" s="104" t="s">
        <v>1643</v>
      </c>
    </row>
    <row r="306" spans="1:19" ht="25.5">
      <c r="A306" s="95" t="s">
        <v>1048</v>
      </c>
      <c r="B306" s="45" t="s">
        <v>1106</v>
      </c>
      <c r="C306" s="45" t="s">
        <v>1106</v>
      </c>
      <c r="D306" s="96" t="s">
        <v>1157</v>
      </c>
      <c r="E306" s="96" t="s">
        <v>1158</v>
      </c>
      <c r="F306" s="96">
        <v>19</v>
      </c>
      <c r="G306" s="96">
        <v>20</v>
      </c>
      <c r="I306" s="46" t="s">
        <v>1160</v>
      </c>
      <c r="J306" s="46" t="s">
        <v>226</v>
      </c>
      <c r="K306" s="97" t="s">
        <v>1161</v>
      </c>
      <c r="L306" s="99"/>
      <c r="M306" s="100">
        <v>600</v>
      </c>
      <c r="N306" s="102">
        <f t="shared" si="15"/>
        <v>720</v>
      </c>
      <c r="O306" s="48" t="s">
        <v>41</v>
      </c>
      <c r="Q306" s="55" t="s">
        <v>6</v>
      </c>
      <c r="R306" s="70">
        <f>IF(Таблица68[[#This Row],[Столбец2]]="A",1,IF(Таблица68[[#This Row],[Столбец2]]="B",2,IF(Таблица68[[#This Row],[Столбец2]]="C",3)))</f>
        <v>3</v>
      </c>
      <c r="S306" s="104" t="s">
        <v>1643</v>
      </c>
    </row>
    <row r="307" spans="1:19" ht="25.5">
      <c r="A307" s="95" t="s">
        <v>1049</v>
      </c>
      <c r="B307" s="45" t="s">
        <v>1107</v>
      </c>
      <c r="C307" s="45" t="s">
        <v>1107</v>
      </c>
      <c r="D307" s="96" t="s">
        <v>1157</v>
      </c>
      <c r="E307" s="96" t="s">
        <v>1158</v>
      </c>
      <c r="F307" s="96">
        <v>20</v>
      </c>
      <c r="G307" s="96">
        <v>20</v>
      </c>
      <c r="I307" s="46" t="s">
        <v>1160</v>
      </c>
      <c r="J307" s="46" t="s">
        <v>226</v>
      </c>
      <c r="K307" s="97" t="s">
        <v>1161</v>
      </c>
      <c r="L307" s="99"/>
      <c r="M307" s="100">
        <v>600</v>
      </c>
      <c r="N307" s="102">
        <f t="shared" si="15"/>
        <v>720</v>
      </c>
      <c r="O307" s="48" t="s">
        <v>41</v>
      </c>
      <c r="Q307" s="55" t="s">
        <v>6</v>
      </c>
      <c r="R307" s="70">
        <f>IF(Таблица68[[#This Row],[Столбец2]]="A",1,IF(Таблица68[[#This Row],[Столбец2]]="B",2,IF(Таблица68[[#This Row],[Столбец2]]="C",3)))</f>
        <v>3</v>
      </c>
      <c r="S307" s="104" t="s">
        <v>1643</v>
      </c>
    </row>
    <row r="308" spans="1:19" ht="25.5">
      <c r="A308" s="95" t="s">
        <v>1050</v>
      </c>
      <c r="B308" s="45" t="s">
        <v>1108</v>
      </c>
      <c r="C308" s="45" t="s">
        <v>1108</v>
      </c>
      <c r="D308" s="96" t="s">
        <v>1157</v>
      </c>
      <c r="E308" s="96" t="s">
        <v>1158</v>
      </c>
      <c r="F308" s="96">
        <v>21</v>
      </c>
      <c r="G308" s="96">
        <v>20</v>
      </c>
      <c r="I308" s="46" t="s">
        <v>1160</v>
      </c>
      <c r="J308" s="46" t="s">
        <v>226</v>
      </c>
      <c r="K308" s="97" t="s">
        <v>1161</v>
      </c>
      <c r="L308" s="99"/>
      <c r="M308" s="100">
        <v>600</v>
      </c>
      <c r="N308" s="102">
        <f t="shared" si="15"/>
        <v>720</v>
      </c>
      <c r="O308" s="48" t="s">
        <v>41</v>
      </c>
      <c r="Q308" s="55" t="s">
        <v>6</v>
      </c>
      <c r="R308" s="70">
        <f>IF(Таблица68[[#This Row],[Столбец2]]="A",1,IF(Таблица68[[#This Row],[Столбец2]]="B",2,IF(Таблица68[[#This Row],[Столбец2]]="C",3)))</f>
        <v>3</v>
      </c>
      <c r="S308" s="104" t="s">
        <v>1643</v>
      </c>
    </row>
    <row r="309" spans="1:19" ht="25.5">
      <c r="A309" s="95" t="s">
        <v>1051</v>
      </c>
      <c r="B309" s="45" t="s">
        <v>1109</v>
      </c>
      <c r="C309" s="45" t="s">
        <v>1109</v>
      </c>
      <c r="D309" s="96" t="s">
        <v>1157</v>
      </c>
      <c r="E309" s="96" t="s">
        <v>1158</v>
      </c>
      <c r="F309" s="96">
        <v>22</v>
      </c>
      <c r="G309" s="96">
        <v>20</v>
      </c>
      <c r="I309" s="46" t="s">
        <v>1160</v>
      </c>
      <c r="J309" s="46" t="s">
        <v>226</v>
      </c>
      <c r="K309" s="97" t="s">
        <v>1161</v>
      </c>
      <c r="L309" s="99"/>
      <c r="M309" s="100">
        <v>600</v>
      </c>
      <c r="N309" s="102">
        <f t="shared" si="15"/>
        <v>720</v>
      </c>
      <c r="O309" s="48" t="s">
        <v>41</v>
      </c>
      <c r="Q309" s="55" t="s">
        <v>6</v>
      </c>
      <c r="R309" s="70">
        <f>IF(Таблица68[[#This Row],[Столбец2]]="A",1,IF(Таблица68[[#This Row],[Столбец2]]="B",2,IF(Таблица68[[#This Row],[Столбец2]]="C",3)))</f>
        <v>3</v>
      </c>
      <c r="S309" s="104" t="s">
        <v>1643</v>
      </c>
    </row>
    <row r="310" spans="1:19" ht="25.5">
      <c r="A310" s="95" t="s">
        <v>1052</v>
      </c>
      <c r="B310" s="45" t="s">
        <v>1110</v>
      </c>
      <c r="C310" s="45" t="s">
        <v>1110</v>
      </c>
      <c r="D310" s="96" t="s">
        <v>1157</v>
      </c>
      <c r="E310" s="96" t="s">
        <v>1158</v>
      </c>
      <c r="F310" s="96">
        <v>23</v>
      </c>
      <c r="G310" s="96">
        <v>20</v>
      </c>
      <c r="I310" s="46" t="s">
        <v>1160</v>
      </c>
      <c r="J310" s="46" t="s">
        <v>226</v>
      </c>
      <c r="K310" s="97" t="s">
        <v>1161</v>
      </c>
      <c r="L310" s="99"/>
      <c r="M310" s="100">
        <v>600</v>
      </c>
      <c r="N310" s="102">
        <f t="shared" si="15"/>
        <v>720</v>
      </c>
      <c r="O310" s="48" t="s">
        <v>41</v>
      </c>
      <c r="Q310" s="55" t="s">
        <v>6</v>
      </c>
      <c r="R310" s="70">
        <f>IF(Таблица68[[#This Row],[Столбец2]]="A",1,IF(Таблица68[[#This Row],[Столбец2]]="B",2,IF(Таблица68[[#This Row],[Столбец2]]="C",3)))</f>
        <v>3</v>
      </c>
      <c r="S310" s="104" t="s">
        <v>1643</v>
      </c>
    </row>
    <row r="311" spans="1:19" ht="25.5">
      <c r="A311" s="95" t="s">
        <v>1053</v>
      </c>
      <c r="B311" s="45" t="s">
        <v>1111</v>
      </c>
      <c r="C311" s="45" t="s">
        <v>1111</v>
      </c>
      <c r="D311" s="96" t="s">
        <v>1157</v>
      </c>
      <c r="E311" s="96" t="s">
        <v>1158</v>
      </c>
      <c r="F311" s="96">
        <v>24</v>
      </c>
      <c r="G311" s="96">
        <v>20</v>
      </c>
      <c r="I311" s="46" t="s">
        <v>1160</v>
      </c>
      <c r="J311" s="46" t="s">
        <v>226</v>
      </c>
      <c r="K311" s="97" t="s">
        <v>1161</v>
      </c>
      <c r="L311" s="99"/>
      <c r="M311" s="100">
        <v>600</v>
      </c>
      <c r="N311" s="102">
        <f t="shared" si="15"/>
        <v>720</v>
      </c>
      <c r="O311" s="48" t="s">
        <v>41</v>
      </c>
      <c r="Q311" s="55" t="s">
        <v>6</v>
      </c>
      <c r="R311" s="70">
        <f>IF(Таблица68[[#This Row],[Столбец2]]="A",1,IF(Таблица68[[#This Row],[Столбец2]]="B",2,IF(Таблица68[[#This Row],[Столбец2]]="C",3)))</f>
        <v>3</v>
      </c>
      <c r="S311" s="104" t="s">
        <v>1643</v>
      </c>
    </row>
    <row r="312" spans="1:19" ht="25.5">
      <c r="A312" s="95" t="s">
        <v>1054</v>
      </c>
      <c r="B312" s="45" t="s">
        <v>1112</v>
      </c>
      <c r="C312" s="45" t="s">
        <v>1112</v>
      </c>
      <c r="D312" s="96" t="s">
        <v>1157</v>
      </c>
      <c r="E312" s="96" t="s">
        <v>1158</v>
      </c>
      <c r="F312" s="96">
        <v>25</v>
      </c>
      <c r="G312" s="96">
        <v>20</v>
      </c>
      <c r="I312" s="46" t="s">
        <v>1160</v>
      </c>
      <c r="J312" s="46" t="s">
        <v>226</v>
      </c>
      <c r="K312" s="97" t="s">
        <v>1161</v>
      </c>
      <c r="L312" s="99"/>
      <c r="M312" s="100">
        <v>600</v>
      </c>
      <c r="N312" s="102">
        <f t="shared" si="15"/>
        <v>720</v>
      </c>
      <c r="O312" s="48" t="s">
        <v>41</v>
      </c>
      <c r="Q312" s="55" t="s">
        <v>6</v>
      </c>
      <c r="R312" s="70">
        <f>IF(Таблица68[[#This Row],[Столбец2]]="A",1,IF(Таблица68[[#This Row],[Столбец2]]="B",2,IF(Таблица68[[#This Row],[Столбец2]]="C",3)))</f>
        <v>3</v>
      </c>
      <c r="S312" s="104" t="s">
        <v>1643</v>
      </c>
    </row>
    <row r="313" spans="1:19" ht="25.5">
      <c r="A313" s="95" t="s">
        <v>1055</v>
      </c>
      <c r="B313" s="45" t="s">
        <v>1113</v>
      </c>
      <c r="C313" s="45" t="s">
        <v>1113</v>
      </c>
      <c r="D313" s="96" t="s">
        <v>1157</v>
      </c>
      <c r="E313" s="96" t="s">
        <v>1158</v>
      </c>
      <c r="F313" s="96">
        <v>26</v>
      </c>
      <c r="G313" s="96">
        <v>20</v>
      </c>
      <c r="I313" s="46" t="s">
        <v>1160</v>
      </c>
      <c r="J313" s="46" t="s">
        <v>226</v>
      </c>
      <c r="K313" s="97" t="s">
        <v>1161</v>
      </c>
      <c r="L313" s="99"/>
      <c r="M313" s="100">
        <v>600</v>
      </c>
      <c r="N313" s="102">
        <f t="shared" si="15"/>
        <v>720</v>
      </c>
      <c r="O313" s="48" t="s">
        <v>41</v>
      </c>
      <c r="Q313" s="55" t="s">
        <v>6</v>
      </c>
      <c r="R313" s="70">
        <f>IF(Таблица68[[#This Row],[Столбец2]]="A",1,IF(Таблица68[[#This Row],[Столбец2]]="B",2,IF(Таблица68[[#This Row],[Столбец2]]="C",3)))</f>
        <v>3</v>
      </c>
      <c r="S313" s="104" t="s">
        <v>1643</v>
      </c>
    </row>
    <row r="314" spans="1:19" ht="25.5">
      <c r="A314" s="95" t="s">
        <v>1056</v>
      </c>
      <c r="B314" s="45" t="s">
        <v>1114</v>
      </c>
      <c r="C314" s="45" t="s">
        <v>1114</v>
      </c>
      <c r="D314" s="96" t="s">
        <v>1157</v>
      </c>
      <c r="E314" s="96" t="s">
        <v>1158</v>
      </c>
      <c r="F314" s="96">
        <v>27</v>
      </c>
      <c r="G314" s="96">
        <v>20</v>
      </c>
      <c r="I314" s="46" t="s">
        <v>1160</v>
      </c>
      <c r="J314" s="46" t="s">
        <v>226</v>
      </c>
      <c r="K314" s="97" t="s">
        <v>1161</v>
      </c>
      <c r="L314" s="99"/>
      <c r="M314" s="100">
        <v>600</v>
      </c>
      <c r="N314" s="102">
        <f t="shared" si="15"/>
        <v>720</v>
      </c>
      <c r="O314" s="48" t="s">
        <v>41</v>
      </c>
      <c r="Q314" s="55" t="s">
        <v>6</v>
      </c>
      <c r="R314" s="70">
        <f>IF(Таблица68[[#This Row],[Столбец2]]="A",1,IF(Таблица68[[#This Row],[Столбец2]]="B",2,IF(Таблица68[[#This Row],[Столбец2]]="C",3)))</f>
        <v>3</v>
      </c>
      <c r="S314" s="104" t="s">
        <v>1643</v>
      </c>
    </row>
    <row r="315" spans="1:19" ht="25.5">
      <c r="A315" s="95" t="s">
        <v>1057</v>
      </c>
      <c r="B315" s="45" t="s">
        <v>1115</v>
      </c>
      <c r="C315" s="45" t="s">
        <v>1115</v>
      </c>
      <c r="D315" s="96" t="s">
        <v>1157</v>
      </c>
      <c r="E315" s="96" t="s">
        <v>1158</v>
      </c>
      <c r="F315" s="96">
        <v>28</v>
      </c>
      <c r="G315" s="96">
        <v>20</v>
      </c>
      <c r="I315" s="46" t="s">
        <v>1160</v>
      </c>
      <c r="J315" s="46" t="s">
        <v>226</v>
      </c>
      <c r="K315" s="97" t="s">
        <v>1161</v>
      </c>
      <c r="L315" s="99"/>
      <c r="M315" s="100">
        <v>600</v>
      </c>
      <c r="N315" s="102">
        <f t="shared" si="15"/>
        <v>720</v>
      </c>
      <c r="O315" s="48" t="s">
        <v>41</v>
      </c>
      <c r="Q315" s="55" t="s">
        <v>6</v>
      </c>
      <c r="R315" s="70">
        <f>IF(Таблица68[[#This Row],[Столбец2]]="A",1,IF(Таблица68[[#This Row],[Столбец2]]="B",2,IF(Таблица68[[#This Row],[Столбец2]]="C",3)))</f>
        <v>3</v>
      </c>
      <c r="S315" s="104" t="s">
        <v>1643</v>
      </c>
    </row>
    <row r="316" spans="1:19" ht="25.5">
      <c r="A316" s="95" t="s">
        <v>1058</v>
      </c>
      <c r="B316" s="45" t="s">
        <v>1116</v>
      </c>
      <c r="C316" s="45" t="s">
        <v>1116</v>
      </c>
      <c r="D316" s="96" t="s">
        <v>1157</v>
      </c>
      <c r="E316" s="96" t="s">
        <v>1158</v>
      </c>
      <c r="F316" s="96">
        <v>29</v>
      </c>
      <c r="G316" s="96">
        <v>20</v>
      </c>
      <c r="I316" s="46" t="s">
        <v>1160</v>
      </c>
      <c r="J316" s="46" t="s">
        <v>226</v>
      </c>
      <c r="K316" s="97" t="s">
        <v>1161</v>
      </c>
      <c r="L316" s="99"/>
      <c r="M316" s="100">
        <v>600</v>
      </c>
      <c r="N316" s="102">
        <f t="shared" si="15"/>
        <v>720</v>
      </c>
      <c r="O316" s="48" t="s">
        <v>41</v>
      </c>
      <c r="Q316" s="55" t="s">
        <v>6</v>
      </c>
      <c r="R316" s="70">
        <f>IF(Таблица68[[#This Row],[Столбец2]]="A",1,IF(Таблица68[[#This Row],[Столбец2]]="B",2,IF(Таблица68[[#This Row],[Столбец2]]="C",3)))</f>
        <v>3</v>
      </c>
      <c r="S316" s="104" t="s">
        <v>1643</v>
      </c>
    </row>
    <row r="317" spans="1:19" ht="25.5">
      <c r="A317" s="95" t="s">
        <v>1059</v>
      </c>
      <c r="B317" s="45" t="s">
        <v>1117</v>
      </c>
      <c r="C317" s="45" t="s">
        <v>1117</v>
      </c>
      <c r="D317" s="96" t="s">
        <v>1157</v>
      </c>
      <c r="E317" s="96" t="s">
        <v>1158</v>
      </c>
      <c r="F317" s="96">
        <v>30</v>
      </c>
      <c r="G317" s="96">
        <v>20</v>
      </c>
      <c r="I317" s="46" t="s">
        <v>1160</v>
      </c>
      <c r="J317" s="46" t="s">
        <v>226</v>
      </c>
      <c r="K317" s="97" t="s">
        <v>1161</v>
      </c>
      <c r="L317" s="99"/>
      <c r="M317" s="100">
        <v>600</v>
      </c>
      <c r="N317" s="102">
        <f t="shared" si="15"/>
        <v>720</v>
      </c>
      <c r="O317" s="48" t="s">
        <v>41</v>
      </c>
      <c r="Q317" s="55" t="s">
        <v>6</v>
      </c>
      <c r="R317" s="70">
        <f>IF(Таблица68[[#This Row],[Столбец2]]="A",1,IF(Таблица68[[#This Row],[Столбец2]]="B",2,IF(Таблица68[[#This Row],[Столбец2]]="C",3)))</f>
        <v>3</v>
      </c>
      <c r="S317" s="104" t="s">
        <v>1643</v>
      </c>
    </row>
    <row r="318" spans="1:19" ht="25.5">
      <c r="A318" s="95" t="s">
        <v>1097</v>
      </c>
      <c r="B318" s="45" t="s">
        <v>1118</v>
      </c>
      <c r="C318" s="45" t="s">
        <v>1118</v>
      </c>
      <c r="D318" s="96" t="s">
        <v>1157</v>
      </c>
      <c r="E318" s="96" t="s">
        <v>1158</v>
      </c>
      <c r="F318" s="96">
        <v>31</v>
      </c>
      <c r="G318" s="96">
        <v>20</v>
      </c>
      <c r="I318" s="46" t="s">
        <v>1160</v>
      </c>
      <c r="J318" s="46" t="s">
        <v>226</v>
      </c>
      <c r="K318" s="97" t="s">
        <v>1161</v>
      </c>
      <c r="L318" s="99"/>
      <c r="M318" s="100">
        <v>600</v>
      </c>
      <c r="N318" s="102">
        <f t="shared" si="15"/>
        <v>720</v>
      </c>
      <c r="O318" s="48" t="s">
        <v>41</v>
      </c>
      <c r="Q318" s="55" t="s">
        <v>6</v>
      </c>
      <c r="R318" s="70">
        <f>IF(Таблица68[[#This Row],[Столбец2]]="A",1,IF(Таблица68[[#This Row],[Столбец2]]="B",2,IF(Таблица68[[#This Row],[Столбец2]]="C",3)))</f>
        <v>3</v>
      </c>
      <c r="S318" s="104" t="s">
        <v>1643</v>
      </c>
    </row>
    <row r="319" spans="1:19" ht="25.5">
      <c r="A319" s="95" t="s">
        <v>1060</v>
      </c>
      <c r="B319" s="45" t="s">
        <v>1119</v>
      </c>
      <c r="C319" s="45" t="s">
        <v>1119</v>
      </c>
      <c r="D319" s="96" t="s">
        <v>1157</v>
      </c>
      <c r="E319" s="96" t="s">
        <v>1158</v>
      </c>
      <c r="F319" s="96">
        <v>32</v>
      </c>
      <c r="G319" s="96">
        <v>20</v>
      </c>
      <c r="I319" s="46" t="s">
        <v>1160</v>
      </c>
      <c r="J319" s="46" t="s">
        <v>226</v>
      </c>
      <c r="K319" s="97" t="s">
        <v>1161</v>
      </c>
      <c r="L319" s="99"/>
      <c r="M319" s="100">
        <v>600</v>
      </c>
      <c r="N319" s="102">
        <f t="shared" si="15"/>
        <v>720</v>
      </c>
      <c r="O319" s="48" t="s">
        <v>41</v>
      </c>
      <c r="Q319" s="55" t="s">
        <v>6</v>
      </c>
      <c r="R319" s="70">
        <f>IF(Таблица68[[#This Row],[Столбец2]]="A",1,IF(Таблица68[[#This Row],[Столбец2]]="B",2,IF(Таблица68[[#This Row],[Столбец2]]="C",3)))</f>
        <v>3</v>
      </c>
      <c r="S319" s="104" t="s">
        <v>1643</v>
      </c>
    </row>
    <row r="320" spans="1:19" ht="25.5">
      <c r="A320" s="95" t="s">
        <v>1061</v>
      </c>
      <c r="B320" s="45" t="s">
        <v>1120</v>
      </c>
      <c r="C320" s="45" t="s">
        <v>1120</v>
      </c>
      <c r="D320" s="96" t="s">
        <v>1157</v>
      </c>
      <c r="E320" s="96" t="s">
        <v>1158</v>
      </c>
      <c r="F320" s="96">
        <v>33</v>
      </c>
      <c r="G320" s="96">
        <v>20</v>
      </c>
      <c r="I320" s="46" t="s">
        <v>1160</v>
      </c>
      <c r="J320" s="46" t="s">
        <v>226</v>
      </c>
      <c r="K320" s="97" t="s">
        <v>1161</v>
      </c>
      <c r="L320" s="99"/>
      <c r="M320" s="100">
        <v>600</v>
      </c>
      <c r="N320" s="102">
        <f t="shared" si="15"/>
        <v>720</v>
      </c>
      <c r="O320" s="48" t="s">
        <v>41</v>
      </c>
      <c r="Q320" s="55" t="s">
        <v>6</v>
      </c>
      <c r="R320" s="70">
        <f>IF(Таблица68[[#This Row],[Столбец2]]="A",1,IF(Таблица68[[#This Row],[Столбец2]]="B",2,IF(Таблица68[[#This Row],[Столбец2]]="C",3)))</f>
        <v>3</v>
      </c>
      <c r="S320" s="104" t="s">
        <v>1643</v>
      </c>
    </row>
    <row r="321" spans="1:19" ht="25.5">
      <c r="A321" s="95" t="s">
        <v>1062</v>
      </c>
      <c r="B321" s="45" t="s">
        <v>1121</v>
      </c>
      <c r="C321" s="45" t="s">
        <v>1121</v>
      </c>
      <c r="D321" s="96" t="s">
        <v>1157</v>
      </c>
      <c r="E321" s="96" t="s">
        <v>1158</v>
      </c>
      <c r="F321" s="96">
        <v>34</v>
      </c>
      <c r="G321" s="96">
        <v>20</v>
      </c>
      <c r="I321" s="46" t="s">
        <v>1160</v>
      </c>
      <c r="J321" s="46" t="s">
        <v>226</v>
      </c>
      <c r="K321" s="97" t="s">
        <v>1161</v>
      </c>
      <c r="L321" s="99"/>
      <c r="M321" s="100">
        <v>600</v>
      </c>
      <c r="N321" s="102">
        <f t="shared" si="15"/>
        <v>720</v>
      </c>
      <c r="O321" s="48" t="s">
        <v>41</v>
      </c>
      <c r="Q321" s="55" t="s">
        <v>6</v>
      </c>
      <c r="R321" s="70">
        <f>IF(Таблица68[[#This Row],[Столбец2]]="A",1,IF(Таблица68[[#This Row],[Столбец2]]="B",2,IF(Таблица68[[#This Row],[Столбец2]]="C",3)))</f>
        <v>3</v>
      </c>
      <c r="S321" s="104" t="s">
        <v>1643</v>
      </c>
    </row>
    <row r="322" spans="1:19" ht="25.5">
      <c r="A322" s="95" t="s">
        <v>1063</v>
      </c>
      <c r="B322" s="45" t="s">
        <v>1122</v>
      </c>
      <c r="C322" s="45" t="s">
        <v>1122</v>
      </c>
      <c r="D322" s="96" t="s">
        <v>1157</v>
      </c>
      <c r="E322" s="96" t="s">
        <v>1158</v>
      </c>
      <c r="F322" s="96">
        <v>35</v>
      </c>
      <c r="G322" s="96">
        <v>20</v>
      </c>
      <c r="I322" s="46" t="s">
        <v>1160</v>
      </c>
      <c r="J322" s="46" t="s">
        <v>226</v>
      </c>
      <c r="K322" s="97" t="s">
        <v>1161</v>
      </c>
      <c r="L322" s="99"/>
      <c r="M322" s="100">
        <v>600</v>
      </c>
      <c r="N322" s="102">
        <f t="shared" si="15"/>
        <v>720</v>
      </c>
      <c r="O322" s="48" t="s">
        <v>41</v>
      </c>
      <c r="Q322" s="55" t="s">
        <v>6</v>
      </c>
      <c r="R322" s="70">
        <f>IF(Таблица68[[#This Row],[Столбец2]]="A",1,IF(Таблица68[[#This Row],[Столбец2]]="B",2,IF(Таблица68[[#This Row],[Столбец2]]="C",3)))</f>
        <v>3</v>
      </c>
      <c r="S322" s="104" t="s">
        <v>1643</v>
      </c>
    </row>
    <row r="323" spans="1:19" ht="25.5">
      <c r="A323" s="95" t="s">
        <v>1064</v>
      </c>
      <c r="B323" s="45" t="s">
        <v>1123</v>
      </c>
      <c r="C323" s="45" t="s">
        <v>1123</v>
      </c>
      <c r="D323" s="96" t="s">
        <v>1157</v>
      </c>
      <c r="E323" s="96" t="s">
        <v>1158</v>
      </c>
      <c r="F323" s="96">
        <v>36</v>
      </c>
      <c r="G323" s="96">
        <v>20</v>
      </c>
      <c r="I323" s="46" t="s">
        <v>1160</v>
      </c>
      <c r="J323" s="46" t="s">
        <v>226</v>
      </c>
      <c r="K323" s="97" t="s">
        <v>1161</v>
      </c>
      <c r="L323" s="99"/>
      <c r="M323" s="100">
        <v>600</v>
      </c>
      <c r="N323" s="102">
        <f t="shared" si="15"/>
        <v>720</v>
      </c>
      <c r="O323" s="48" t="s">
        <v>41</v>
      </c>
      <c r="Q323" s="55" t="s">
        <v>6</v>
      </c>
      <c r="R323" s="70">
        <f>IF(Таблица68[[#This Row],[Столбец2]]="A",1,IF(Таблица68[[#This Row],[Столбец2]]="B",2,IF(Таблица68[[#This Row],[Столбец2]]="C",3)))</f>
        <v>3</v>
      </c>
      <c r="S323" s="104" t="s">
        <v>1643</v>
      </c>
    </row>
    <row r="324" spans="1:19" ht="25.5">
      <c r="A324" s="95" t="s">
        <v>1065</v>
      </c>
      <c r="B324" s="45" t="s">
        <v>1124</v>
      </c>
      <c r="C324" s="45" t="s">
        <v>1124</v>
      </c>
      <c r="D324" s="96" t="s">
        <v>1157</v>
      </c>
      <c r="E324" s="96" t="s">
        <v>1158</v>
      </c>
      <c r="F324" s="96">
        <v>37</v>
      </c>
      <c r="G324" s="96">
        <v>20</v>
      </c>
      <c r="I324" s="46" t="s">
        <v>1160</v>
      </c>
      <c r="J324" s="46" t="s">
        <v>226</v>
      </c>
      <c r="K324" s="97" t="s">
        <v>1161</v>
      </c>
      <c r="L324" s="99"/>
      <c r="M324" s="100">
        <v>600</v>
      </c>
      <c r="N324" s="102">
        <f t="shared" si="15"/>
        <v>720</v>
      </c>
      <c r="O324" s="48" t="s">
        <v>41</v>
      </c>
      <c r="Q324" s="55" t="s">
        <v>6</v>
      </c>
      <c r="R324" s="70">
        <f>IF(Таблица68[[#This Row],[Столбец2]]="A",1,IF(Таблица68[[#This Row],[Столбец2]]="B",2,IF(Таблица68[[#This Row],[Столбец2]]="C",3)))</f>
        <v>3</v>
      </c>
      <c r="S324" s="104" t="s">
        <v>1643</v>
      </c>
    </row>
    <row r="325" spans="1:19" ht="25.5">
      <c r="A325" s="95" t="s">
        <v>1066</v>
      </c>
      <c r="B325" s="45" t="s">
        <v>1125</v>
      </c>
      <c r="C325" s="45" t="s">
        <v>1125</v>
      </c>
      <c r="D325" s="96" t="s">
        <v>1157</v>
      </c>
      <c r="E325" s="96" t="s">
        <v>1158</v>
      </c>
      <c r="F325" s="96">
        <v>38</v>
      </c>
      <c r="G325" s="96">
        <v>20</v>
      </c>
      <c r="I325" s="46" t="s">
        <v>1160</v>
      </c>
      <c r="J325" s="46" t="s">
        <v>226</v>
      </c>
      <c r="K325" s="97" t="s">
        <v>1161</v>
      </c>
      <c r="L325" s="99"/>
      <c r="M325" s="100">
        <v>600</v>
      </c>
      <c r="N325" s="102">
        <f t="shared" si="15"/>
        <v>720</v>
      </c>
      <c r="O325" s="48" t="s">
        <v>41</v>
      </c>
      <c r="Q325" s="55" t="s">
        <v>6</v>
      </c>
      <c r="R325" s="70">
        <f>IF(Таблица68[[#This Row],[Столбец2]]="A",1,IF(Таблица68[[#This Row],[Столбец2]]="B",2,IF(Таблица68[[#This Row],[Столбец2]]="C",3)))</f>
        <v>3</v>
      </c>
      <c r="S325" s="104" t="s">
        <v>1643</v>
      </c>
    </row>
    <row r="326" spans="1:19" ht="25.5">
      <c r="A326" s="95" t="s">
        <v>1067</v>
      </c>
      <c r="B326" s="45" t="s">
        <v>1126</v>
      </c>
      <c r="C326" s="45" t="s">
        <v>1126</v>
      </c>
      <c r="D326" s="96" t="s">
        <v>1157</v>
      </c>
      <c r="E326" s="96" t="s">
        <v>1158</v>
      </c>
      <c r="F326" s="96">
        <v>39</v>
      </c>
      <c r="G326" s="96">
        <v>20</v>
      </c>
      <c r="I326" s="46" t="s">
        <v>1160</v>
      </c>
      <c r="J326" s="46" t="s">
        <v>226</v>
      </c>
      <c r="K326" s="97" t="s">
        <v>1161</v>
      </c>
      <c r="L326" s="99"/>
      <c r="M326" s="100">
        <v>600</v>
      </c>
      <c r="N326" s="102">
        <f t="shared" si="15"/>
        <v>720</v>
      </c>
      <c r="O326" s="48" t="s">
        <v>41</v>
      </c>
      <c r="Q326" s="55" t="s">
        <v>6</v>
      </c>
      <c r="R326" s="70">
        <f>IF(Таблица68[[#This Row],[Столбец2]]="A",1,IF(Таблица68[[#This Row],[Столбец2]]="B",2,IF(Таблица68[[#This Row],[Столбец2]]="C",3)))</f>
        <v>3</v>
      </c>
      <c r="S326" s="104" t="s">
        <v>1643</v>
      </c>
    </row>
    <row r="327" spans="1:19" ht="25.5">
      <c r="A327" s="95" t="s">
        <v>1068</v>
      </c>
      <c r="B327" s="45" t="s">
        <v>1127</v>
      </c>
      <c r="C327" s="45" t="s">
        <v>1127</v>
      </c>
      <c r="D327" s="96" t="s">
        <v>1157</v>
      </c>
      <c r="E327" s="96" t="s">
        <v>1158</v>
      </c>
      <c r="F327" s="96">
        <v>40</v>
      </c>
      <c r="G327" s="96">
        <v>20</v>
      </c>
      <c r="I327" s="46" t="s">
        <v>1160</v>
      </c>
      <c r="J327" s="46" t="s">
        <v>226</v>
      </c>
      <c r="K327" s="97" t="s">
        <v>1161</v>
      </c>
      <c r="L327" s="99"/>
      <c r="M327" s="100">
        <v>600</v>
      </c>
      <c r="N327" s="102">
        <f t="shared" si="15"/>
        <v>720</v>
      </c>
      <c r="O327" s="48" t="s">
        <v>41</v>
      </c>
      <c r="Q327" s="55" t="s">
        <v>6</v>
      </c>
      <c r="R327" s="70">
        <f>IF(Таблица68[[#This Row],[Столбец2]]="A",1,IF(Таблица68[[#This Row],[Столбец2]]="B",2,IF(Таблица68[[#This Row],[Столбец2]]="C",3)))</f>
        <v>3</v>
      </c>
      <c r="S327" s="104" t="s">
        <v>1643</v>
      </c>
    </row>
    <row r="328" spans="1:19" ht="25.5">
      <c r="A328" s="95" t="s">
        <v>1069</v>
      </c>
      <c r="B328" s="45" t="s">
        <v>1128</v>
      </c>
      <c r="C328" s="45" t="s">
        <v>1128</v>
      </c>
      <c r="D328" s="96" t="s">
        <v>1157</v>
      </c>
      <c r="E328" s="39" t="s">
        <v>1159</v>
      </c>
      <c r="F328" s="39">
        <v>12</v>
      </c>
      <c r="G328" s="39">
        <v>25</v>
      </c>
      <c r="I328" s="46" t="s">
        <v>1160</v>
      </c>
      <c r="J328" s="46" t="s">
        <v>226</v>
      </c>
      <c r="K328" s="97" t="s">
        <v>1161</v>
      </c>
      <c r="L328" s="99"/>
      <c r="M328" s="101">
        <v>660</v>
      </c>
      <c r="N328" s="103">
        <f t="shared" ref="N328:N356" si="16">M328*1.2</f>
        <v>792</v>
      </c>
      <c r="O328" s="48" t="s">
        <v>41</v>
      </c>
      <c r="Q328" s="55" t="s">
        <v>6</v>
      </c>
      <c r="R328" s="70">
        <f>IF(Таблица68[[#This Row],[Столбец2]]="A",1,IF(Таблица68[[#This Row],[Столбец2]]="B",2,IF(Таблица68[[#This Row],[Столбец2]]="C",3)))</f>
        <v>3</v>
      </c>
      <c r="S328" s="104" t="s">
        <v>1643</v>
      </c>
    </row>
    <row r="329" spans="1:19" ht="25.5">
      <c r="A329" s="95" t="s">
        <v>1070</v>
      </c>
      <c r="B329" s="45" t="s">
        <v>1129</v>
      </c>
      <c r="C329" s="45" t="s">
        <v>1129</v>
      </c>
      <c r="D329" s="96" t="s">
        <v>1157</v>
      </c>
      <c r="E329" s="39" t="s">
        <v>1159</v>
      </c>
      <c r="F329" s="39">
        <v>13</v>
      </c>
      <c r="G329" s="39">
        <v>25</v>
      </c>
      <c r="I329" s="46" t="s">
        <v>1160</v>
      </c>
      <c r="J329" s="46" t="s">
        <v>226</v>
      </c>
      <c r="K329" s="97" t="s">
        <v>1161</v>
      </c>
      <c r="L329" s="99"/>
      <c r="M329" s="101">
        <v>660</v>
      </c>
      <c r="N329" s="103">
        <f t="shared" si="16"/>
        <v>792</v>
      </c>
      <c r="O329" s="48" t="s">
        <v>41</v>
      </c>
      <c r="Q329" s="55" t="s">
        <v>6</v>
      </c>
      <c r="R329" s="70">
        <f>IF(Таблица68[[#This Row],[Столбец2]]="A",1,IF(Таблица68[[#This Row],[Столбец2]]="B",2,IF(Таблица68[[#This Row],[Столбец2]]="C",3)))</f>
        <v>3</v>
      </c>
      <c r="S329" s="104" t="s">
        <v>1643</v>
      </c>
    </row>
    <row r="330" spans="1:19" ht="25.5">
      <c r="A330" s="95" t="s">
        <v>1071</v>
      </c>
      <c r="B330" s="45" t="s">
        <v>1130</v>
      </c>
      <c r="C330" s="45" t="s">
        <v>1130</v>
      </c>
      <c r="D330" s="96" t="s">
        <v>1157</v>
      </c>
      <c r="E330" s="39" t="s">
        <v>1159</v>
      </c>
      <c r="F330" s="39">
        <v>14</v>
      </c>
      <c r="G330" s="39">
        <v>25</v>
      </c>
      <c r="I330" s="46" t="s">
        <v>1160</v>
      </c>
      <c r="J330" s="46" t="s">
        <v>226</v>
      </c>
      <c r="K330" s="97" t="s">
        <v>1161</v>
      </c>
      <c r="L330" s="99"/>
      <c r="M330" s="101">
        <v>660</v>
      </c>
      <c r="N330" s="103">
        <f t="shared" si="16"/>
        <v>792</v>
      </c>
      <c r="O330" s="48" t="s">
        <v>41</v>
      </c>
      <c r="Q330" s="55" t="s">
        <v>6</v>
      </c>
      <c r="R330" s="70">
        <f>IF(Таблица68[[#This Row],[Столбец2]]="A",1,IF(Таблица68[[#This Row],[Столбец2]]="B",2,IF(Таблица68[[#This Row],[Столбец2]]="C",3)))</f>
        <v>3</v>
      </c>
      <c r="S330" s="104" t="s">
        <v>1643</v>
      </c>
    </row>
    <row r="331" spans="1:19" ht="25.5">
      <c r="A331" s="95" t="s">
        <v>1072</v>
      </c>
      <c r="B331" s="45" t="s">
        <v>1131</v>
      </c>
      <c r="C331" s="45" t="s">
        <v>1131</v>
      </c>
      <c r="D331" s="96" t="s">
        <v>1157</v>
      </c>
      <c r="E331" s="39" t="s">
        <v>1159</v>
      </c>
      <c r="F331" s="39">
        <v>15</v>
      </c>
      <c r="G331" s="39">
        <v>25</v>
      </c>
      <c r="I331" s="46" t="s">
        <v>1160</v>
      </c>
      <c r="J331" s="46" t="s">
        <v>226</v>
      </c>
      <c r="K331" s="97" t="s">
        <v>1161</v>
      </c>
      <c r="L331" s="99"/>
      <c r="M331" s="101">
        <v>660</v>
      </c>
      <c r="N331" s="103">
        <f t="shared" si="16"/>
        <v>792</v>
      </c>
      <c r="O331" s="48" t="s">
        <v>41</v>
      </c>
      <c r="Q331" s="55" t="s">
        <v>6</v>
      </c>
      <c r="R331" s="70">
        <f>IF(Таблица68[[#This Row],[Столбец2]]="A",1,IF(Таблица68[[#This Row],[Столбец2]]="B",2,IF(Таблица68[[#This Row],[Столбец2]]="C",3)))</f>
        <v>3</v>
      </c>
      <c r="S331" s="104" t="s">
        <v>1643</v>
      </c>
    </row>
    <row r="332" spans="1:19" ht="25.5">
      <c r="A332" s="95" t="s">
        <v>1073</v>
      </c>
      <c r="B332" s="45" t="s">
        <v>1132</v>
      </c>
      <c r="C332" s="45" t="s">
        <v>1132</v>
      </c>
      <c r="D332" s="96" t="s">
        <v>1157</v>
      </c>
      <c r="E332" s="39" t="s">
        <v>1159</v>
      </c>
      <c r="F332" s="39">
        <v>16</v>
      </c>
      <c r="G332" s="39">
        <v>25</v>
      </c>
      <c r="I332" s="46" t="s">
        <v>1160</v>
      </c>
      <c r="J332" s="46" t="s">
        <v>226</v>
      </c>
      <c r="K332" s="97" t="s">
        <v>1161</v>
      </c>
      <c r="L332" s="99"/>
      <c r="M332" s="101">
        <v>660</v>
      </c>
      <c r="N332" s="103">
        <f t="shared" si="16"/>
        <v>792</v>
      </c>
      <c r="O332" s="48" t="s">
        <v>41</v>
      </c>
      <c r="Q332" s="58" t="s">
        <v>4</v>
      </c>
      <c r="R332" s="70">
        <f>IF(Таблица68[[#This Row],[Столбец2]]="A",1,IF(Таблица68[[#This Row],[Столбец2]]="B",2,IF(Таблица68[[#This Row],[Столбец2]]="C",3)))</f>
        <v>2</v>
      </c>
      <c r="S332" s="104" t="s">
        <v>1606</v>
      </c>
    </row>
    <row r="333" spans="1:19" ht="25.5">
      <c r="A333" s="95" t="s">
        <v>1074</v>
      </c>
      <c r="B333" s="45" t="s">
        <v>1133</v>
      </c>
      <c r="C333" s="45" t="s">
        <v>1133</v>
      </c>
      <c r="D333" s="96" t="s">
        <v>1157</v>
      </c>
      <c r="E333" s="39" t="s">
        <v>1159</v>
      </c>
      <c r="F333" s="39">
        <v>17</v>
      </c>
      <c r="G333" s="39">
        <v>25</v>
      </c>
      <c r="I333" s="46" t="s">
        <v>1160</v>
      </c>
      <c r="J333" s="46" t="s">
        <v>226</v>
      </c>
      <c r="K333" s="97" t="s">
        <v>1161</v>
      </c>
      <c r="L333" s="99"/>
      <c r="M333" s="101">
        <v>660</v>
      </c>
      <c r="N333" s="103">
        <f t="shared" si="16"/>
        <v>792</v>
      </c>
      <c r="O333" s="48" t="s">
        <v>41</v>
      </c>
      <c r="Q333" s="55" t="s">
        <v>6</v>
      </c>
      <c r="R333" s="70">
        <f>IF(Таблица68[[#This Row],[Столбец2]]="A",1,IF(Таблица68[[#This Row],[Столбец2]]="B",2,IF(Таблица68[[#This Row],[Столбец2]]="C",3)))</f>
        <v>3</v>
      </c>
      <c r="S333" s="104" t="s">
        <v>1643</v>
      </c>
    </row>
    <row r="334" spans="1:19" ht="25.5">
      <c r="A334" s="95" t="s">
        <v>1075</v>
      </c>
      <c r="B334" s="45" t="s">
        <v>1134</v>
      </c>
      <c r="C334" s="45" t="s">
        <v>1134</v>
      </c>
      <c r="D334" s="96" t="s">
        <v>1157</v>
      </c>
      <c r="E334" s="39" t="s">
        <v>1159</v>
      </c>
      <c r="F334" s="39">
        <v>18</v>
      </c>
      <c r="G334" s="39">
        <v>25</v>
      </c>
      <c r="I334" s="46" t="s">
        <v>1160</v>
      </c>
      <c r="J334" s="46" t="s">
        <v>226</v>
      </c>
      <c r="K334" s="97" t="s">
        <v>1161</v>
      </c>
      <c r="L334" s="99"/>
      <c r="M334" s="101">
        <v>660</v>
      </c>
      <c r="N334" s="103">
        <f t="shared" si="16"/>
        <v>792</v>
      </c>
      <c r="O334" s="48" t="s">
        <v>41</v>
      </c>
      <c r="Q334" s="58" t="s">
        <v>4</v>
      </c>
      <c r="R334" s="70">
        <f>IF(Таблица68[[#This Row],[Столбец2]]="A",1,IF(Таблица68[[#This Row],[Столбец2]]="B",2,IF(Таблица68[[#This Row],[Столбец2]]="C",3)))</f>
        <v>2</v>
      </c>
      <c r="S334" s="104" t="s">
        <v>1606</v>
      </c>
    </row>
    <row r="335" spans="1:19" ht="25.5">
      <c r="A335" s="95" t="s">
        <v>1076</v>
      </c>
      <c r="B335" s="45" t="s">
        <v>1135</v>
      </c>
      <c r="C335" s="45" t="s">
        <v>1135</v>
      </c>
      <c r="D335" s="96" t="s">
        <v>1157</v>
      </c>
      <c r="E335" s="39" t="s">
        <v>1159</v>
      </c>
      <c r="F335" s="39">
        <v>19</v>
      </c>
      <c r="G335" s="39">
        <v>25</v>
      </c>
      <c r="I335" s="46" t="s">
        <v>1160</v>
      </c>
      <c r="J335" s="46" t="s">
        <v>226</v>
      </c>
      <c r="K335" s="97" t="s">
        <v>1161</v>
      </c>
      <c r="L335" s="99"/>
      <c r="M335" s="101">
        <v>660</v>
      </c>
      <c r="N335" s="103">
        <f t="shared" si="16"/>
        <v>792</v>
      </c>
      <c r="O335" s="48" t="s">
        <v>41</v>
      </c>
      <c r="Q335" s="55" t="s">
        <v>6</v>
      </c>
      <c r="R335" s="70">
        <f>IF(Таблица68[[#This Row],[Столбец2]]="A",1,IF(Таблица68[[#This Row],[Столбец2]]="B",2,IF(Таблица68[[#This Row],[Столбец2]]="C",3)))</f>
        <v>3</v>
      </c>
      <c r="S335" s="104" t="s">
        <v>1643</v>
      </c>
    </row>
    <row r="336" spans="1:19" ht="25.5">
      <c r="A336" s="95" t="s">
        <v>1077</v>
      </c>
      <c r="B336" s="45" t="s">
        <v>1136</v>
      </c>
      <c r="C336" s="45" t="s">
        <v>1136</v>
      </c>
      <c r="D336" s="96" t="s">
        <v>1157</v>
      </c>
      <c r="E336" s="39" t="s">
        <v>1159</v>
      </c>
      <c r="F336" s="39">
        <v>20</v>
      </c>
      <c r="G336" s="39">
        <v>25</v>
      </c>
      <c r="I336" s="46" t="s">
        <v>1160</v>
      </c>
      <c r="J336" s="46" t="s">
        <v>226</v>
      </c>
      <c r="K336" s="97" t="s">
        <v>1161</v>
      </c>
      <c r="L336" s="99"/>
      <c r="M336" s="101">
        <v>660</v>
      </c>
      <c r="N336" s="103">
        <f t="shared" si="16"/>
        <v>792</v>
      </c>
      <c r="O336" s="48" t="s">
        <v>41</v>
      </c>
      <c r="Q336" s="55" t="s">
        <v>6</v>
      </c>
      <c r="R336" s="70">
        <f>IF(Таблица68[[#This Row],[Столбец2]]="A",1,IF(Таблица68[[#This Row],[Столбец2]]="B",2,IF(Таблица68[[#This Row],[Столбец2]]="C",3)))</f>
        <v>3</v>
      </c>
      <c r="S336" s="104" t="s">
        <v>1643</v>
      </c>
    </row>
    <row r="337" spans="1:19" ht="25.5">
      <c r="A337" s="95" t="s">
        <v>1078</v>
      </c>
      <c r="B337" s="45" t="s">
        <v>1137</v>
      </c>
      <c r="C337" s="45" t="s">
        <v>1137</v>
      </c>
      <c r="D337" s="96" t="s">
        <v>1157</v>
      </c>
      <c r="E337" s="39" t="s">
        <v>1159</v>
      </c>
      <c r="F337" s="39">
        <v>21</v>
      </c>
      <c r="G337" s="39">
        <v>25</v>
      </c>
      <c r="I337" s="46" t="s">
        <v>1160</v>
      </c>
      <c r="J337" s="46" t="s">
        <v>226</v>
      </c>
      <c r="K337" s="97" t="s">
        <v>1161</v>
      </c>
      <c r="L337" s="99"/>
      <c r="M337" s="101">
        <v>660</v>
      </c>
      <c r="N337" s="103">
        <f t="shared" si="16"/>
        <v>792</v>
      </c>
      <c r="O337" s="48" t="s">
        <v>41</v>
      </c>
      <c r="Q337" s="55" t="s">
        <v>6</v>
      </c>
      <c r="R337" s="70">
        <f>IF(Таблица68[[#This Row],[Столбец2]]="A",1,IF(Таблица68[[#This Row],[Столбец2]]="B",2,IF(Таблица68[[#This Row],[Столбец2]]="C",3)))</f>
        <v>3</v>
      </c>
      <c r="S337" s="104" t="s">
        <v>1643</v>
      </c>
    </row>
    <row r="338" spans="1:19" ht="25.5">
      <c r="A338" s="95" t="s">
        <v>1079</v>
      </c>
      <c r="B338" s="45" t="s">
        <v>1138</v>
      </c>
      <c r="C338" s="45" t="s">
        <v>1138</v>
      </c>
      <c r="D338" s="96" t="s">
        <v>1157</v>
      </c>
      <c r="E338" s="39" t="s">
        <v>1159</v>
      </c>
      <c r="F338" s="39">
        <v>22</v>
      </c>
      <c r="G338" s="39">
        <v>25</v>
      </c>
      <c r="I338" s="46" t="s">
        <v>1160</v>
      </c>
      <c r="J338" s="46" t="s">
        <v>226</v>
      </c>
      <c r="K338" s="97" t="s">
        <v>1161</v>
      </c>
      <c r="L338" s="99"/>
      <c r="M338" s="101">
        <v>660</v>
      </c>
      <c r="N338" s="103">
        <f t="shared" si="16"/>
        <v>792</v>
      </c>
      <c r="O338" s="48" t="s">
        <v>41</v>
      </c>
      <c r="Q338" s="55" t="s">
        <v>6</v>
      </c>
      <c r="R338" s="70">
        <f>IF(Таблица68[[#This Row],[Столбец2]]="A",1,IF(Таблица68[[#This Row],[Столбец2]]="B",2,IF(Таблица68[[#This Row],[Столбец2]]="C",3)))</f>
        <v>3</v>
      </c>
      <c r="S338" s="104" t="s">
        <v>1643</v>
      </c>
    </row>
    <row r="339" spans="1:19" ht="25.5">
      <c r="A339" s="95" t="s">
        <v>1080</v>
      </c>
      <c r="B339" s="45" t="s">
        <v>1139</v>
      </c>
      <c r="C339" s="45" t="s">
        <v>1139</v>
      </c>
      <c r="D339" s="96" t="s">
        <v>1157</v>
      </c>
      <c r="E339" s="39" t="s">
        <v>1159</v>
      </c>
      <c r="F339" s="39">
        <v>23</v>
      </c>
      <c r="G339" s="39">
        <v>25</v>
      </c>
      <c r="I339" s="46" t="s">
        <v>1160</v>
      </c>
      <c r="J339" s="46" t="s">
        <v>226</v>
      </c>
      <c r="K339" s="97" t="s">
        <v>1161</v>
      </c>
      <c r="L339" s="99"/>
      <c r="M339" s="101">
        <v>660</v>
      </c>
      <c r="N339" s="103">
        <f t="shared" si="16"/>
        <v>792</v>
      </c>
      <c r="O339" s="48" t="s">
        <v>41</v>
      </c>
      <c r="Q339" s="55" t="s">
        <v>6</v>
      </c>
      <c r="R339" s="70">
        <f>IF(Таблица68[[#This Row],[Столбец2]]="A",1,IF(Таблица68[[#This Row],[Столбец2]]="B",2,IF(Таблица68[[#This Row],[Столбец2]]="C",3)))</f>
        <v>3</v>
      </c>
      <c r="S339" s="104" t="s">
        <v>1643</v>
      </c>
    </row>
    <row r="340" spans="1:19" ht="25.5">
      <c r="A340" s="95" t="s">
        <v>1081</v>
      </c>
      <c r="B340" s="45" t="s">
        <v>1140</v>
      </c>
      <c r="C340" s="45" t="s">
        <v>1140</v>
      </c>
      <c r="D340" s="96" t="s">
        <v>1157</v>
      </c>
      <c r="E340" s="39" t="s">
        <v>1159</v>
      </c>
      <c r="F340" s="39">
        <v>24</v>
      </c>
      <c r="G340" s="39">
        <v>25</v>
      </c>
      <c r="I340" s="46" t="s">
        <v>1160</v>
      </c>
      <c r="J340" s="46" t="s">
        <v>226</v>
      </c>
      <c r="K340" s="97" t="s">
        <v>1161</v>
      </c>
      <c r="L340" s="99"/>
      <c r="M340" s="101">
        <v>660</v>
      </c>
      <c r="N340" s="103">
        <f t="shared" si="16"/>
        <v>792</v>
      </c>
      <c r="O340" s="48" t="s">
        <v>41</v>
      </c>
      <c r="Q340" s="55" t="s">
        <v>6</v>
      </c>
      <c r="R340" s="70">
        <f>IF(Таблица68[[#This Row],[Столбец2]]="A",1,IF(Таблица68[[#This Row],[Столбец2]]="B",2,IF(Таблица68[[#This Row],[Столбец2]]="C",3)))</f>
        <v>3</v>
      </c>
      <c r="S340" s="104" t="s">
        <v>1643</v>
      </c>
    </row>
    <row r="341" spans="1:19" ht="25.5">
      <c r="A341" s="95" t="s">
        <v>1082</v>
      </c>
      <c r="B341" s="45" t="s">
        <v>1141</v>
      </c>
      <c r="C341" s="45" t="s">
        <v>1141</v>
      </c>
      <c r="D341" s="96" t="s">
        <v>1157</v>
      </c>
      <c r="E341" s="39" t="s">
        <v>1159</v>
      </c>
      <c r="F341" s="39">
        <v>25</v>
      </c>
      <c r="G341" s="39">
        <v>25</v>
      </c>
      <c r="I341" s="46" t="s">
        <v>1160</v>
      </c>
      <c r="J341" s="46" t="s">
        <v>226</v>
      </c>
      <c r="K341" s="97" t="s">
        <v>1161</v>
      </c>
      <c r="L341" s="99"/>
      <c r="M341" s="101">
        <v>660</v>
      </c>
      <c r="N341" s="103">
        <f t="shared" si="16"/>
        <v>792</v>
      </c>
      <c r="O341" s="48" t="s">
        <v>41</v>
      </c>
      <c r="Q341" s="55" t="s">
        <v>6</v>
      </c>
      <c r="R341" s="70">
        <f>IF(Таблица68[[#This Row],[Столбец2]]="A",1,IF(Таблица68[[#This Row],[Столбец2]]="B",2,IF(Таблица68[[#This Row],[Столбец2]]="C",3)))</f>
        <v>3</v>
      </c>
      <c r="S341" s="104" t="s">
        <v>1643</v>
      </c>
    </row>
    <row r="342" spans="1:19" ht="25.5">
      <c r="A342" s="95" t="s">
        <v>1083</v>
      </c>
      <c r="B342" s="45" t="s">
        <v>1142</v>
      </c>
      <c r="C342" s="45" t="s">
        <v>1142</v>
      </c>
      <c r="D342" s="96" t="s">
        <v>1157</v>
      </c>
      <c r="E342" s="39" t="s">
        <v>1159</v>
      </c>
      <c r="F342" s="39">
        <v>26</v>
      </c>
      <c r="G342" s="39">
        <v>25</v>
      </c>
      <c r="I342" s="46" t="s">
        <v>1160</v>
      </c>
      <c r="J342" s="46" t="s">
        <v>226</v>
      </c>
      <c r="K342" s="97" t="s">
        <v>1161</v>
      </c>
      <c r="L342" s="99"/>
      <c r="M342" s="101">
        <v>660</v>
      </c>
      <c r="N342" s="103">
        <f t="shared" si="16"/>
        <v>792</v>
      </c>
      <c r="O342" s="48" t="s">
        <v>41</v>
      </c>
      <c r="Q342" s="55" t="s">
        <v>6</v>
      </c>
      <c r="R342" s="70">
        <f>IF(Таблица68[[#This Row],[Столбец2]]="A",1,IF(Таблица68[[#This Row],[Столбец2]]="B",2,IF(Таблица68[[#This Row],[Столбец2]]="C",3)))</f>
        <v>3</v>
      </c>
      <c r="S342" s="104" t="s">
        <v>1643</v>
      </c>
    </row>
    <row r="343" spans="1:19" ht="25.5">
      <c r="A343" s="95" t="s">
        <v>1084</v>
      </c>
      <c r="B343" s="45" t="s">
        <v>1143</v>
      </c>
      <c r="C343" s="45" t="s">
        <v>1143</v>
      </c>
      <c r="D343" s="96" t="s">
        <v>1157</v>
      </c>
      <c r="E343" s="39" t="s">
        <v>1159</v>
      </c>
      <c r="F343" s="39">
        <v>27</v>
      </c>
      <c r="G343" s="39">
        <v>25</v>
      </c>
      <c r="I343" s="46" t="s">
        <v>1160</v>
      </c>
      <c r="J343" s="46" t="s">
        <v>226</v>
      </c>
      <c r="K343" s="97" t="s">
        <v>1161</v>
      </c>
      <c r="L343" s="99"/>
      <c r="M343" s="101">
        <v>660</v>
      </c>
      <c r="N343" s="103">
        <f t="shared" si="16"/>
        <v>792</v>
      </c>
      <c r="O343" s="48" t="s">
        <v>41</v>
      </c>
      <c r="Q343" s="55" t="s">
        <v>6</v>
      </c>
      <c r="R343" s="70">
        <f>IF(Таблица68[[#This Row],[Столбец2]]="A",1,IF(Таблица68[[#This Row],[Столбец2]]="B",2,IF(Таблица68[[#This Row],[Столбец2]]="C",3)))</f>
        <v>3</v>
      </c>
      <c r="S343" s="104" t="s">
        <v>1643</v>
      </c>
    </row>
    <row r="344" spans="1:19" ht="25.5">
      <c r="A344" s="95" t="s">
        <v>1085</v>
      </c>
      <c r="B344" s="45" t="s">
        <v>1144</v>
      </c>
      <c r="C344" s="45" t="s">
        <v>1144</v>
      </c>
      <c r="D344" s="96" t="s">
        <v>1157</v>
      </c>
      <c r="E344" s="39" t="s">
        <v>1159</v>
      </c>
      <c r="F344" s="39">
        <v>28</v>
      </c>
      <c r="G344" s="39">
        <v>25</v>
      </c>
      <c r="I344" s="46" t="s">
        <v>1160</v>
      </c>
      <c r="J344" s="46" t="s">
        <v>226</v>
      </c>
      <c r="K344" s="97" t="s">
        <v>1161</v>
      </c>
      <c r="L344" s="99"/>
      <c r="M344" s="101">
        <v>660</v>
      </c>
      <c r="N344" s="103">
        <f t="shared" si="16"/>
        <v>792</v>
      </c>
      <c r="O344" s="48" t="s">
        <v>41</v>
      </c>
      <c r="Q344" s="55" t="s">
        <v>6</v>
      </c>
      <c r="R344" s="70">
        <f>IF(Таблица68[[#This Row],[Столбец2]]="A",1,IF(Таблица68[[#This Row],[Столбец2]]="B",2,IF(Таблица68[[#This Row],[Столбец2]]="C",3)))</f>
        <v>3</v>
      </c>
      <c r="S344" s="104" t="s">
        <v>1643</v>
      </c>
    </row>
    <row r="345" spans="1:19" ht="25.5">
      <c r="A345" s="95" t="s">
        <v>1086</v>
      </c>
      <c r="B345" s="45" t="s">
        <v>1145</v>
      </c>
      <c r="C345" s="45" t="s">
        <v>1145</v>
      </c>
      <c r="D345" s="96" t="s">
        <v>1157</v>
      </c>
      <c r="E345" s="39" t="s">
        <v>1159</v>
      </c>
      <c r="F345" s="39">
        <v>29</v>
      </c>
      <c r="G345" s="39">
        <v>25</v>
      </c>
      <c r="I345" s="46" t="s">
        <v>1160</v>
      </c>
      <c r="J345" s="46" t="s">
        <v>226</v>
      </c>
      <c r="K345" s="97" t="s">
        <v>1161</v>
      </c>
      <c r="L345" s="99"/>
      <c r="M345" s="101">
        <v>660</v>
      </c>
      <c r="N345" s="103">
        <f t="shared" si="16"/>
        <v>792</v>
      </c>
      <c r="O345" s="48" t="s">
        <v>41</v>
      </c>
      <c r="Q345" s="55" t="s">
        <v>6</v>
      </c>
      <c r="R345" s="70">
        <f>IF(Таблица68[[#This Row],[Столбец2]]="A",1,IF(Таблица68[[#This Row],[Столбец2]]="B",2,IF(Таблица68[[#This Row],[Столбец2]]="C",3)))</f>
        <v>3</v>
      </c>
      <c r="S345" s="104" t="s">
        <v>1643</v>
      </c>
    </row>
    <row r="346" spans="1:19" ht="25.5">
      <c r="A346" s="95" t="s">
        <v>1087</v>
      </c>
      <c r="B346" s="45" t="s">
        <v>1146</v>
      </c>
      <c r="C346" s="45" t="s">
        <v>1146</v>
      </c>
      <c r="D346" s="96" t="s">
        <v>1157</v>
      </c>
      <c r="E346" s="39" t="s">
        <v>1159</v>
      </c>
      <c r="F346" s="39">
        <v>30</v>
      </c>
      <c r="G346" s="39">
        <v>25</v>
      </c>
      <c r="I346" s="46" t="s">
        <v>1160</v>
      </c>
      <c r="J346" s="46" t="s">
        <v>226</v>
      </c>
      <c r="K346" s="97" t="s">
        <v>1161</v>
      </c>
      <c r="L346" s="99"/>
      <c r="M346" s="101">
        <v>660</v>
      </c>
      <c r="N346" s="103">
        <f t="shared" si="16"/>
        <v>792</v>
      </c>
      <c r="O346" s="48" t="s">
        <v>41</v>
      </c>
      <c r="Q346" s="55" t="s">
        <v>6</v>
      </c>
      <c r="R346" s="70">
        <f>IF(Таблица68[[#This Row],[Столбец2]]="A",1,IF(Таблица68[[#This Row],[Столбец2]]="B",2,IF(Таблица68[[#This Row],[Столбец2]]="C",3)))</f>
        <v>3</v>
      </c>
      <c r="S346" s="104" t="s">
        <v>1643</v>
      </c>
    </row>
    <row r="347" spans="1:19" ht="25.5">
      <c r="A347" s="95" t="s">
        <v>1098</v>
      </c>
      <c r="B347" s="45" t="s">
        <v>1147</v>
      </c>
      <c r="C347" s="45" t="s">
        <v>1147</v>
      </c>
      <c r="D347" s="96" t="s">
        <v>1157</v>
      </c>
      <c r="E347" s="39" t="s">
        <v>1159</v>
      </c>
      <c r="F347" s="39">
        <v>31</v>
      </c>
      <c r="G347" s="39">
        <v>25</v>
      </c>
      <c r="I347" s="46" t="s">
        <v>1160</v>
      </c>
      <c r="J347" s="46" t="s">
        <v>226</v>
      </c>
      <c r="K347" s="97" t="s">
        <v>1161</v>
      </c>
      <c r="L347" s="99"/>
      <c r="M347" s="101">
        <v>660</v>
      </c>
      <c r="N347" s="103">
        <f t="shared" si="16"/>
        <v>792</v>
      </c>
      <c r="O347" s="48" t="s">
        <v>41</v>
      </c>
      <c r="Q347" s="55" t="s">
        <v>6</v>
      </c>
      <c r="R347" s="70">
        <f>IF(Таблица68[[#This Row],[Столбец2]]="A",1,IF(Таблица68[[#This Row],[Столбец2]]="B",2,IF(Таблица68[[#This Row],[Столбец2]]="C",3)))</f>
        <v>3</v>
      </c>
      <c r="S347" s="104" t="s">
        <v>1643</v>
      </c>
    </row>
    <row r="348" spans="1:19" ht="25.5">
      <c r="A348" s="95" t="s">
        <v>1088</v>
      </c>
      <c r="B348" s="45" t="s">
        <v>1148</v>
      </c>
      <c r="C348" s="45" t="s">
        <v>1148</v>
      </c>
      <c r="D348" s="96" t="s">
        <v>1157</v>
      </c>
      <c r="E348" s="39" t="s">
        <v>1159</v>
      </c>
      <c r="F348" s="39">
        <v>32</v>
      </c>
      <c r="G348" s="39">
        <v>25</v>
      </c>
      <c r="I348" s="46" t="s">
        <v>1160</v>
      </c>
      <c r="J348" s="46" t="s">
        <v>226</v>
      </c>
      <c r="K348" s="97" t="s">
        <v>1161</v>
      </c>
      <c r="L348" s="99"/>
      <c r="M348" s="101">
        <v>660</v>
      </c>
      <c r="N348" s="103">
        <f t="shared" si="16"/>
        <v>792</v>
      </c>
      <c r="O348" s="48" t="s">
        <v>41</v>
      </c>
      <c r="Q348" s="55" t="s">
        <v>6</v>
      </c>
      <c r="R348" s="70">
        <f>IF(Таблица68[[#This Row],[Столбец2]]="A",1,IF(Таблица68[[#This Row],[Столбец2]]="B",2,IF(Таблица68[[#This Row],[Столбец2]]="C",3)))</f>
        <v>3</v>
      </c>
      <c r="S348" s="104" t="s">
        <v>1643</v>
      </c>
    </row>
    <row r="349" spans="1:19" ht="25.5">
      <c r="A349" s="95" t="s">
        <v>1089</v>
      </c>
      <c r="B349" s="45" t="s">
        <v>1149</v>
      </c>
      <c r="C349" s="45" t="s">
        <v>1149</v>
      </c>
      <c r="D349" s="96" t="s">
        <v>1157</v>
      </c>
      <c r="E349" s="39" t="s">
        <v>1159</v>
      </c>
      <c r="F349" s="39">
        <v>33</v>
      </c>
      <c r="G349" s="39">
        <v>25</v>
      </c>
      <c r="I349" s="46" t="s">
        <v>1160</v>
      </c>
      <c r="J349" s="46" t="s">
        <v>226</v>
      </c>
      <c r="K349" s="97" t="s">
        <v>1161</v>
      </c>
      <c r="L349" s="99"/>
      <c r="M349" s="101">
        <v>660</v>
      </c>
      <c r="N349" s="103">
        <f t="shared" si="16"/>
        <v>792</v>
      </c>
      <c r="O349" s="48" t="s">
        <v>41</v>
      </c>
      <c r="Q349" s="55" t="s">
        <v>6</v>
      </c>
      <c r="R349" s="70">
        <f>IF(Таблица68[[#This Row],[Столбец2]]="A",1,IF(Таблица68[[#This Row],[Столбец2]]="B",2,IF(Таблица68[[#This Row],[Столбец2]]="C",3)))</f>
        <v>3</v>
      </c>
      <c r="S349" s="104" t="s">
        <v>1643</v>
      </c>
    </row>
    <row r="350" spans="1:19" ht="25.5">
      <c r="A350" s="95" t="s">
        <v>1090</v>
      </c>
      <c r="B350" s="45" t="s">
        <v>1150</v>
      </c>
      <c r="C350" s="45" t="s">
        <v>1150</v>
      </c>
      <c r="D350" s="96" t="s">
        <v>1157</v>
      </c>
      <c r="E350" s="39" t="s">
        <v>1159</v>
      </c>
      <c r="F350" s="39">
        <v>34</v>
      </c>
      <c r="G350" s="39">
        <v>25</v>
      </c>
      <c r="I350" s="46" t="s">
        <v>1160</v>
      </c>
      <c r="J350" s="46" t="s">
        <v>226</v>
      </c>
      <c r="K350" s="97" t="s">
        <v>1161</v>
      </c>
      <c r="L350" s="99"/>
      <c r="M350" s="101">
        <v>660</v>
      </c>
      <c r="N350" s="103">
        <f t="shared" si="16"/>
        <v>792</v>
      </c>
      <c r="O350" s="48" t="s">
        <v>41</v>
      </c>
      <c r="Q350" s="55" t="s">
        <v>6</v>
      </c>
      <c r="R350" s="70">
        <f>IF(Таблица68[[#This Row],[Столбец2]]="A",1,IF(Таблица68[[#This Row],[Столбец2]]="B",2,IF(Таблица68[[#This Row],[Столбец2]]="C",3)))</f>
        <v>3</v>
      </c>
      <c r="S350" s="104" t="s">
        <v>1643</v>
      </c>
    </row>
    <row r="351" spans="1:19" ht="25.5">
      <c r="A351" s="95" t="s">
        <v>1091</v>
      </c>
      <c r="B351" s="45" t="s">
        <v>1151</v>
      </c>
      <c r="C351" s="45" t="s">
        <v>1151</v>
      </c>
      <c r="D351" s="96" t="s">
        <v>1157</v>
      </c>
      <c r="E351" s="39" t="s">
        <v>1159</v>
      </c>
      <c r="F351" s="39">
        <v>35</v>
      </c>
      <c r="G351" s="39">
        <v>25</v>
      </c>
      <c r="I351" s="46" t="s">
        <v>1160</v>
      </c>
      <c r="J351" s="46" t="s">
        <v>226</v>
      </c>
      <c r="K351" s="97" t="s">
        <v>1161</v>
      </c>
      <c r="L351" s="99"/>
      <c r="M351" s="101">
        <v>660</v>
      </c>
      <c r="N351" s="103">
        <f t="shared" si="16"/>
        <v>792</v>
      </c>
      <c r="O351" s="48" t="s">
        <v>41</v>
      </c>
      <c r="Q351" s="55" t="s">
        <v>6</v>
      </c>
      <c r="R351" s="70">
        <f>IF(Таблица68[[#This Row],[Столбец2]]="A",1,IF(Таблица68[[#This Row],[Столбец2]]="B",2,IF(Таблица68[[#This Row],[Столбец2]]="C",3)))</f>
        <v>3</v>
      </c>
      <c r="S351" s="104" t="s">
        <v>1643</v>
      </c>
    </row>
    <row r="352" spans="1:19" ht="25.5">
      <c r="A352" s="95" t="s">
        <v>1092</v>
      </c>
      <c r="B352" s="45" t="s">
        <v>1152</v>
      </c>
      <c r="C352" s="45" t="s">
        <v>1152</v>
      </c>
      <c r="D352" s="96" t="s">
        <v>1157</v>
      </c>
      <c r="E352" s="39" t="s">
        <v>1159</v>
      </c>
      <c r="F352" s="39">
        <v>36</v>
      </c>
      <c r="G352" s="39">
        <v>25</v>
      </c>
      <c r="I352" s="46" t="s">
        <v>1160</v>
      </c>
      <c r="J352" s="46" t="s">
        <v>226</v>
      </c>
      <c r="K352" s="97" t="s">
        <v>1161</v>
      </c>
      <c r="L352" s="99"/>
      <c r="M352" s="101">
        <v>660</v>
      </c>
      <c r="N352" s="103">
        <f t="shared" si="16"/>
        <v>792</v>
      </c>
      <c r="O352" s="48" t="s">
        <v>41</v>
      </c>
      <c r="Q352" s="55" t="s">
        <v>6</v>
      </c>
      <c r="R352" s="70">
        <f>IF(Таблица68[[#This Row],[Столбец2]]="A",1,IF(Таблица68[[#This Row],[Столбец2]]="B",2,IF(Таблица68[[#This Row],[Столбец2]]="C",3)))</f>
        <v>3</v>
      </c>
      <c r="S352" s="104" t="s">
        <v>1643</v>
      </c>
    </row>
    <row r="353" spans="1:19" ht="25.5">
      <c r="A353" s="95" t="s">
        <v>1093</v>
      </c>
      <c r="B353" s="45" t="s">
        <v>1153</v>
      </c>
      <c r="C353" s="45" t="s">
        <v>1153</v>
      </c>
      <c r="D353" s="96" t="s">
        <v>1157</v>
      </c>
      <c r="E353" s="39" t="s">
        <v>1159</v>
      </c>
      <c r="F353" s="39">
        <v>37</v>
      </c>
      <c r="G353" s="39">
        <v>25</v>
      </c>
      <c r="I353" s="46" t="s">
        <v>1160</v>
      </c>
      <c r="J353" s="46" t="s">
        <v>226</v>
      </c>
      <c r="K353" s="97" t="s">
        <v>1161</v>
      </c>
      <c r="L353" s="99"/>
      <c r="M353" s="101">
        <v>660</v>
      </c>
      <c r="N353" s="103">
        <f t="shared" si="16"/>
        <v>792</v>
      </c>
      <c r="O353" s="48" t="s">
        <v>41</v>
      </c>
      <c r="Q353" s="55" t="s">
        <v>6</v>
      </c>
      <c r="R353" s="70">
        <f>IF(Таблица68[[#This Row],[Столбец2]]="A",1,IF(Таблица68[[#This Row],[Столбец2]]="B",2,IF(Таблица68[[#This Row],[Столбец2]]="C",3)))</f>
        <v>3</v>
      </c>
      <c r="S353" s="104" t="s">
        <v>1643</v>
      </c>
    </row>
    <row r="354" spans="1:19" ht="25.5">
      <c r="A354" s="95" t="s">
        <v>1094</v>
      </c>
      <c r="B354" s="45" t="s">
        <v>1154</v>
      </c>
      <c r="C354" s="45" t="s">
        <v>1154</v>
      </c>
      <c r="D354" s="96" t="s">
        <v>1157</v>
      </c>
      <c r="E354" s="39" t="s">
        <v>1159</v>
      </c>
      <c r="F354" s="39">
        <v>38</v>
      </c>
      <c r="G354" s="39">
        <v>25</v>
      </c>
      <c r="I354" s="46" t="s">
        <v>1160</v>
      </c>
      <c r="J354" s="46" t="s">
        <v>226</v>
      </c>
      <c r="K354" s="97" t="s">
        <v>1161</v>
      </c>
      <c r="L354" s="99"/>
      <c r="M354" s="101">
        <v>660</v>
      </c>
      <c r="N354" s="103">
        <f t="shared" si="16"/>
        <v>792</v>
      </c>
      <c r="O354" s="48" t="s">
        <v>41</v>
      </c>
      <c r="Q354" s="55" t="s">
        <v>6</v>
      </c>
      <c r="R354" s="70">
        <f>IF(Таблица68[[#This Row],[Столбец2]]="A",1,IF(Таблица68[[#This Row],[Столбец2]]="B",2,IF(Таблица68[[#This Row],[Столбец2]]="C",3)))</f>
        <v>3</v>
      </c>
      <c r="S354" s="104" t="s">
        <v>1643</v>
      </c>
    </row>
    <row r="355" spans="1:19" ht="25.5">
      <c r="A355" s="95" t="s">
        <v>1095</v>
      </c>
      <c r="B355" s="45" t="s">
        <v>1155</v>
      </c>
      <c r="C355" s="45" t="s">
        <v>1155</v>
      </c>
      <c r="D355" s="96" t="s">
        <v>1157</v>
      </c>
      <c r="E355" s="39" t="s">
        <v>1159</v>
      </c>
      <c r="F355" s="39">
        <v>39</v>
      </c>
      <c r="G355" s="39">
        <v>25</v>
      </c>
      <c r="I355" s="46" t="s">
        <v>1160</v>
      </c>
      <c r="J355" s="46" t="s">
        <v>226</v>
      </c>
      <c r="K355" s="97" t="s">
        <v>1161</v>
      </c>
      <c r="L355" s="99"/>
      <c r="M355" s="101">
        <v>660</v>
      </c>
      <c r="N355" s="103">
        <f t="shared" si="16"/>
        <v>792</v>
      </c>
      <c r="O355" s="48" t="s">
        <v>41</v>
      </c>
      <c r="Q355" s="55" t="s">
        <v>6</v>
      </c>
      <c r="R355" s="70">
        <f>IF(Таблица68[[#This Row],[Столбец2]]="A",1,IF(Таблица68[[#This Row],[Столбец2]]="B",2,IF(Таблица68[[#This Row],[Столбец2]]="C",3)))</f>
        <v>3</v>
      </c>
      <c r="S355" s="104" t="s">
        <v>1643</v>
      </c>
    </row>
    <row r="356" spans="1:19" ht="25.5">
      <c r="A356" s="95" t="s">
        <v>1096</v>
      </c>
      <c r="B356" s="45" t="s">
        <v>1156</v>
      </c>
      <c r="C356" s="45" t="s">
        <v>1156</v>
      </c>
      <c r="D356" s="96" t="s">
        <v>1157</v>
      </c>
      <c r="E356" s="39" t="s">
        <v>1159</v>
      </c>
      <c r="F356" s="39">
        <v>40</v>
      </c>
      <c r="G356" s="39">
        <v>25</v>
      </c>
      <c r="I356" s="46" t="s">
        <v>1160</v>
      </c>
      <c r="J356" s="46" t="s">
        <v>226</v>
      </c>
      <c r="K356" s="97" t="s">
        <v>1161</v>
      </c>
      <c r="L356" s="99"/>
      <c r="M356" s="101">
        <v>660</v>
      </c>
      <c r="N356" s="103">
        <f t="shared" si="16"/>
        <v>792</v>
      </c>
      <c r="O356" s="48" t="s">
        <v>41</v>
      </c>
      <c r="Q356" s="55" t="s">
        <v>6</v>
      </c>
      <c r="R356" s="70">
        <f>IF(Таблица68[[#This Row],[Столбец2]]="A",1,IF(Таблица68[[#This Row],[Столбец2]]="B",2,IF(Таблица68[[#This Row],[Столбец2]]="C",3)))</f>
        <v>3</v>
      </c>
      <c r="S356" s="104" t="s">
        <v>1643</v>
      </c>
    </row>
    <row r="357" spans="1:19" ht="28.5">
      <c r="A357" s="95" t="s">
        <v>1167</v>
      </c>
      <c r="B357" s="45" t="s">
        <v>1170</v>
      </c>
      <c r="C357" s="45" t="s">
        <v>1170</v>
      </c>
      <c r="D357" s="39" t="s">
        <v>1173</v>
      </c>
      <c r="E357" s="39" t="s">
        <v>1174</v>
      </c>
      <c r="G357" s="39">
        <v>25</v>
      </c>
      <c r="H357" s="39">
        <v>52</v>
      </c>
      <c r="I357" s="46" t="s">
        <v>409</v>
      </c>
      <c r="J357" s="46" t="s">
        <v>226</v>
      </c>
      <c r="K357" s="41" t="s">
        <v>1177</v>
      </c>
      <c r="L357" s="99"/>
      <c r="M357" s="101">
        <v>840</v>
      </c>
      <c r="N357" s="103">
        <f t="shared" ref="N357:N359" si="17">M357*1.2</f>
        <v>1008</v>
      </c>
      <c r="O357" s="48" t="s">
        <v>41</v>
      </c>
      <c r="Q357" s="58" t="s">
        <v>4</v>
      </c>
      <c r="R357" s="70">
        <f>IF(Таблица68[[#This Row],[Столбец2]]="A",1,IF(Таблица68[[#This Row],[Столбец2]]="B",2,IF(Таблица68[[#This Row],[Столбец2]]="C",3)))</f>
        <v>2</v>
      </c>
      <c r="S357" s="104" t="s">
        <v>1606</v>
      </c>
    </row>
    <row r="358" spans="1:19" ht="28.5">
      <c r="A358" s="95" t="s">
        <v>1168</v>
      </c>
      <c r="B358" s="45" t="s">
        <v>1171</v>
      </c>
      <c r="C358" s="45" t="s">
        <v>1171</v>
      </c>
      <c r="D358" s="39" t="s">
        <v>1173</v>
      </c>
      <c r="E358" s="39" t="s">
        <v>1175</v>
      </c>
      <c r="G358" s="39">
        <v>32</v>
      </c>
      <c r="H358" s="39">
        <v>52</v>
      </c>
      <c r="I358" s="46" t="s">
        <v>409</v>
      </c>
      <c r="J358" s="46" t="s">
        <v>226</v>
      </c>
      <c r="K358" s="41" t="s">
        <v>1177</v>
      </c>
      <c r="L358" s="99"/>
      <c r="M358" s="101">
        <v>860</v>
      </c>
      <c r="N358" s="103">
        <f t="shared" si="17"/>
        <v>1032</v>
      </c>
      <c r="O358" s="48" t="s">
        <v>41</v>
      </c>
      <c r="Q358" s="109" t="s">
        <v>6</v>
      </c>
      <c r="R358" s="70">
        <f>IF(Таблица68[[#This Row],[Столбец2]]="A",1,IF(Таблица68[[#This Row],[Столбец2]]="B",2,IF(Таблица68[[#This Row],[Столбец2]]="C",3)))</f>
        <v>3</v>
      </c>
      <c r="S358" s="104" t="s">
        <v>1643</v>
      </c>
    </row>
    <row r="359" spans="1:19" ht="28.5">
      <c r="A359" s="95" t="s">
        <v>1169</v>
      </c>
      <c r="B359" s="45" t="s">
        <v>1172</v>
      </c>
      <c r="C359" s="45" t="s">
        <v>1172</v>
      </c>
      <c r="D359" s="39" t="s">
        <v>1173</v>
      </c>
      <c r="E359" s="39" t="s">
        <v>1176</v>
      </c>
      <c r="G359" s="39">
        <v>32</v>
      </c>
      <c r="H359" s="39">
        <v>52</v>
      </c>
      <c r="I359" s="46" t="s">
        <v>409</v>
      </c>
      <c r="J359" s="46" t="s">
        <v>226</v>
      </c>
      <c r="K359" s="41" t="s">
        <v>1177</v>
      </c>
      <c r="L359" s="99"/>
      <c r="M359" s="101">
        <v>880</v>
      </c>
      <c r="N359" s="103">
        <f t="shared" si="17"/>
        <v>1056</v>
      </c>
      <c r="O359" s="48" t="s">
        <v>41</v>
      </c>
      <c r="Q359" s="58" t="s">
        <v>4</v>
      </c>
      <c r="R359" s="70">
        <f>IF(Таблица68[[#This Row],[Столбец2]]="A",1,IF(Таблица68[[#This Row],[Столбец2]]="B",2,IF(Таблица68[[#This Row],[Столбец2]]="C",3)))</f>
        <v>2</v>
      </c>
      <c r="S359" s="104" t="s">
        <v>1606</v>
      </c>
    </row>
    <row r="360" spans="1:19" ht="22.5" customHeight="1">
      <c r="A360" s="95" t="s">
        <v>1190</v>
      </c>
      <c r="B360" s="45" t="s">
        <v>1202</v>
      </c>
      <c r="C360" s="45" t="s">
        <v>1202</v>
      </c>
      <c r="D360" s="39" t="s">
        <v>682</v>
      </c>
      <c r="E360" s="39" t="s">
        <v>1489</v>
      </c>
      <c r="G360" s="39">
        <v>25</v>
      </c>
      <c r="H360" s="39">
        <v>52</v>
      </c>
      <c r="I360" s="46" t="s">
        <v>685</v>
      </c>
      <c r="J360" s="46" t="s">
        <v>686</v>
      </c>
      <c r="K360" s="41" t="s">
        <v>395</v>
      </c>
      <c r="L360" s="99"/>
      <c r="M360" s="101">
        <v>585</v>
      </c>
      <c r="N360" s="103">
        <f t="shared" ref="N360:N371" si="18">M360*1.2</f>
        <v>702</v>
      </c>
      <c r="O360" s="48" t="s">
        <v>41</v>
      </c>
      <c r="Q360" s="55" t="s">
        <v>6</v>
      </c>
      <c r="R360" s="70">
        <f>IF(Таблица68[[#This Row],[Столбец2]]="A",1,IF(Таблица68[[#This Row],[Столбец2]]="B",2,IF(Таблица68[[#This Row],[Столбец2]]="C",3)))</f>
        <v>3</v>
      </c>
      <c r="S360" s="104" t="s">
        <v>1643</v>
      </c>
    </row>
    <row r="361" spans="1:19" ht="21.75" customHeight="1">
      <c r="A361" s="95" t="s">
        <v>1191</v>
      </c>
      <c r="B361" s="45" t="s">
        <v>1203</v>
      </c>
      <c r="C361" s="45" t="s">
        <v>1203</v>
      </c>
      <c r="D361" s="39" t="s">
        <v>682</v>
      </c>
      <c r="E361" s="39" t="s">
        <v>1490</v>
      </c>
      <c r="G361" s="39">
        <v>25</v>
      </c>
      <c r="H361" s="39">
        <v>52</v>
      </c>
      <c r="I361" s="46" t="s">
        <v>685</v>
      </c>
      <c r="J361" s="46" t="s">
        <v>686</v>
      </c>
      <c r="K361" s="41" t="s">
        <v>395</v>
      </c>
      <c r="L361" s="99"/>
      <c r="M361" s="101">
        <v>585</v>
      </c>
      <c r="N361" s="103">
        <f t="shared" si="18"/>
        <v>702</v>
      </c>
      <c r="O361" s="48" t="s">
        <v>41</v>
      </c>
      <c r="Q361" s="55" t="s">
        <v>6</v>
      </c>
      <c r="R361" s="70">
        <f>IF(Таблица68[[#This Row],[Столбец2]]="A",1,IF(Таблица68[[#This Row],[Столбец2]]="B",2,IF(Таблица68[[#This Row],[Столбец2]]="C",3)))</f>
        <v>3</v>
      </c>
      <c r="S361" s="104" t="s">
        <v>1643</v>
      </c>
    </row>
    <row r="362" spans="1:19" ht="22.5" customHeight="1">
      <c r="A362" s="95" t="s">
        <v>1192</v>
      </c>
      <c r="B362" s="45" t="s">
        <v>1204</v>
      </c>
      <c r="C362" s="45" t="s">
        <v>1204</v>
      </c>
      <c r="D362" s="39" t="s">
        <v>682</v>
      </c>
      <c r="E362" s="39" t="s">
        <v>1491</v>
      </c>
      <c r="G362" s="39">
        <v>32</v>
      </c>
      <c r="H362" s="39">
        <v>52</v>
      </c>
      <c r="I362" s="46" t="s">
        <v>685</v>
      </c>
      <c r="J362" s="46" t="s">
        <v>686</v>
      </c>
      <c r="K362" s="41" t="s">
        <v>395</v>
      </c>
      <c r="L362" s="99"/>
      <c r="M362" s="101">
        <v>615</v>
      </c>
      <c r="N362" s="103">
        <f t="shared" si="18"/>
        <v>738</v>
      </c>
      <c r="O362" s="48" t="s">
        <v>41</v>
      </c>
      <c r="Q362" s="55" t="s">
        <v>6</v>
      </c>
      <c r="R362" s="70">
        <f>IF(Таблица68[[#This Row],[Столбец2]]="A",1,IF(Таблица68[[#This Row],[Столбец2]]="B",2,IF(Таблица68[[#This Row],[Столбец2]]="C",3)))</f>
        <v>3</v>
      </c>
      <c r="S362" s="104" t="s">
        <v>1643</v>
      </c>
    </row>
    <row r="363" spans="1:19" ht="18" customHeight="1">
      <c r="A363" s="95" t="s">
        <v>1193</v>
      </c>
      <c r="B363" s="45" t="s">
        <v>1205</v>
      </c>
      <c r="C363" s="45" t="s">
        <v>1205</v>
      </c>
      <c r="D363" s="39" t="s">
        <v>682</v>
      </c>
      <c r="E363" s="39" t="s">
        <v>1492</v>
      </c>
      <c r="G363" s="39">
        <v>32</v>
      </c>
      <c r="H363" s="39">
        <v>52</v>
      </c>
      <c r="I363" s="46" t="s">
        <v>685</v>
      </c>
      <c r="J363" s="46" t="s">
        <v>686</v>
      </c>
      <c r="K363" s="41" t="s">
        <v>395</v>
      </c>
      <c r="L363" s="99"/>
      <c r="M363" s="101">
        <v>615</v>
      </c>
      <c r="N363" s="103">
        <f t="shared" si="18"/>
        <v>738</v>
      </c>
      <c r="O363" s="48" t="s">
        <v>41</v>
      </c>
      <c r="Q363" s="55" t="s">
        <v>6</v>
      </c>
      <c r="R363" s="70">
        <f>IF(Таблица68[[#This Row],[Столбец2]]="A",1,IF(Таблица68[[#This Row],[Столбец2]]="B",2,IF(Таблица68[[#This Row],[Столбец2]]="C",3)))</f>
        <v>3</v>
      </c>
      <c r="S363" s="104" t="s">
        <v>1643</v>
      </c>
    </row>
    <row r="364" spans="1:19" ht="19.5" customHeight="1">
      <c r="A364" s="95" t="s">
        <v>1194</v>
      </c>
      <c r="B364" s="45" t="s">
        <v>1206</v>
      </c>
      <c r="C364" s="45" t="s">
        <v>1206</v>
      </c>
      <c r="D364" s="39" t="s">
        <v>682</v>
      </c>
      <c r="E364" s="39" t="s">
        <v>1493</v>
      </c>
      <c r="G364" s="39">
        <v>40</v>
      </c>
      <c r="H364" s="39">
        <v>52</v>
      </c>
      <c r="I364" s="46" t="s">
        <v>685</v>
      </c>
      <c r="J364" s="46" t="s">
        <v>686</v>
      </c>
      <c r="K364" s="41" t="s">
        <v>395</v>
      </c>
      <c r="L364" s="99"/>
      <c r="M364" s="101">
        <v>725</v>
      </c>
      <c r="N364" s="103">
        <f t="shared" si="18"/>
        <v>870</v>
      </c>
      <c r="O364" s="48" t="s">
        <v>41</v>
      </c>
      <c r="Q364" s="55" t="s">
        <v>6</v>
      </c>
      <c r="R364" s="70">
        <f>IF(Таблица68[[#This Row],[Столбец2]]="A",1,IF(Таблица68[[#This Row],[Столбец2]]="B",2,IF(Таблица68[[#This Row],[Столбец2]]="C",3)))</f>
        <v>3</v>
      </c>
      <c r="S364" s="104" t="s">
        <v>1643</v>
      </c>
    </row>
    <row r="365" spans="1:19" ht="21.75" customHeight="1">
      <c r="A365" s="95" t="s">
        <v>1195</v>
      </c>
      <c r="B365" s="45" t="s">
        <v>1207</v>
      </c>
      <c r="C365" s="45" t="s">
        <v>1207</v>
      </c>
      <c r="D365" s="39" t="s">
        <v>682</v>
      </c>
      <c r="E365" s="39" t="s">
        <v>1494</v>
      </c>
      <c r="G365" s="39">
        <v>40</v>
      </c>
      <c r="H365" s="39">
        <v>52</v>
      </c>
      <c r="I365" s="46" t="s">
        <v>685</v>
      </c>
      <c r="J365" s="46" t="s">
        <v>686</v>
      </c>
      <c r="K365" s="41" t="s">
        <v>395</v>
      </c>
      <c r="L365" s="99"/>
      <c r="M365" s="101">
        <v>725</v>
      </c>
      <c r="N365" s="103">
        <f t="shared" si="18"/>
        <v>870</v>
      </c>
      <c r="O365" s="48" t="s">
        <v>41</v>
      </c>
      <c r="Q365" s="55" t="s">
        <v>6</v>
      </c>
      <c r="R365" s="70">
        <f>IF(Таблица68[[#This Row],[Столбец2]]="A",1,IF(Таблица68[[#This Row],[Столбец2]]="B",2,IF(Таблица68[[#This Row],[Столбец2]]="C",3)))</f>
        <v>3</v>
      </c>
      <c r="S365" s="104" t="s">
        <v>1643</v>
      </c>
    </row>
    <row r="366" spans="1:19" ht="24.75" customHeight="1">
      <c r="A366" s="95" t="s">
        <v>1196</v>
      </c>
      <c r="B366" s="45" t="s">
        <v>1208</v>
      </c>
      <c r="C366" s="45" t="s">
        <v>1208</v>
      </c>
      <c r="D366" s="39" t="s">
        <v>682</v>
      </c>
      <c r="E366" s="39" t="s">
        <v>1495</v>
      </c>
      <c r="G366" s="39">
        <v>50</v>
      </c>
      <c r="H366" s="39">
        <v>52</v>
      </c>
      <c r="I366" s="46" t="s">
        <v>685</v>
      </c>
      <c r="J366" s="46" t="s">
        <v>686</v>
      </c>
      <c r="K366" s="41" t="s">
        <v>395</v>
      </c>
      <c r="L366" s="99"/>
      <c r="M366" s="101">
        <v>795</v>
      </c>
      <c r="N366" s="103">
        <f t="shared" si="18"/>
        <v>954</v>
      </c>
      <c r="O366" s="48" t="s">
        <v>41</v>
      </c>
      <c r="Q366" s="55" t="s">
        <v>6</v>
      </c>
      <c r="R366" s="70">
        <f>IF(Таблица68[[#This Row],[Столбец2]]="A",1,IF(Таблица68[[#This Row],[Столбец2]]="B",2,IF(Таблица68[[#This Row],[Столбец2]]="C",3)))</f>
        <v>3</v>
      </c>
      <c r="S366" s="104" t="s">
        <v>1643</v>
      </c>
    </row>
    <row r="367" spans="1:19" ht="21.75" customHeight="1">
      <c r="A367" s="95" t="s">
        <v>1197</v>
      </c>
      <c r="B367" s="45" t="s">
        <v>1209</v>
      </c>
      <c r="C367" s="45" t="s">
        <v>1209</v>
      </c>
      <c r="D367" s="39" t="s">
        <v>682</v>
      </c>
      <c r="E367" s="39" t="s">
        <v>1496</v>
      </c>
      <c r="G367" s="39">
        <v>50</v>
      </c>
      <c r="H367" s="39">
        <v>52</v>
      </c>
      <c r="I367" s="46" t="s">
        <v>685</v>
      </c>
      <c r="J367" s="46" t="s">
        <v>686</v>
      </c>
      <c r="K367" s="41" t="s">
        <v>395</v>
      </c>
      <c r="L367" s="99"/>
      <c r="M367" s="101">
        <v>795</v>
      </c>
      <c r="N367" s="103">
        <f t="shared" si="18"/>
        <v>954</v>
      </c>
      <c r="O367" s="48" t="s">
        <v>41</v>
      </c>
      <c r="Q367" s="55" t="s">
        <v>6</v>
      </c>
      <c r="R367" s="70">
        <f>IF(Таблица68[[#This Row],[Столбец2]]="A",1,IF(Таблица68[[#This Row],[Столбец2]]="B",2,IF(Таблица68[[#This Row],[Столбец2]]="C",3)))</f>
        <v>3</v>
      </c>
      <c r="S367" s="104" t="s">
        <v>1643</v>
      </c>
    </row>
    <row r="368" spans="1:19" ht="21.75" customHeight="1">
      <c r="A368" s="95" t="s">
        <v>1198</v>
      </c>
      <c r="B368" s="45" t="s">
        <v>1210</v>
      </c>
      <c r="C368" s="45" t="s">
        <v>1210</v>
      </c>
      <c r="D368" s="39" t="s">
        <v>682</v>
      </c>
      <c r="E368" s="39" t="s">
        <v>1497</v>
      </c>
      <c r="G368" s="39">
        <v>65</v>
      </c>
      <c r="H368" s="39">
        <v>52</v>
      </c>
      <c r="I368" s="46" t="s">
        <v>685</v>
      </c>
      <c r="J368" s="46" t="s">
        <v>686</v>
      </c>
      <c r="K368" s="41" t="s">
        <v>395</v>
      </c>
      <c r="L368" s="99"/>
      <c r="M368" s="101">
        <v>1235</v>
      </c>
      <c r="N368" s="103">
        <f t="shared" si="18"/>
        <v>1482</v>
      </c>
      <c r="O368" s="48" t="s">
        <v>41</v>
      </c>
      <c r="Q368" s="55" t="s">
        <v>6</v>
      </c>
      <c r="R368" s="70">
        <f>IF(Таблица68[[#This Row],[Столбец2]]="A",1,IF(Таблица68[[#This Row],[Столбец2]]="B",2,IF(Таблица68[[#This Row],[Столбец2]]="C",3)))</f>
        <v>3</v>
      </c>
      <c r="S368" s="104" t="s">
        <v>1643</v>
      </c>
    </row>
    <row r="369" spans="1:19" ht="21" customHeight="1">
      <c r="A369" s="95" t="s">
        <v>1199</v>
      </c>
      <c r="B369" s="45" t="s">
        <v>1211</v>
      </c>
      <c r="C369" s="45" t="s">
        <v>1211</v>
      </c>
      <c r="D369" s="39" t="s">
        <v>682</v>
      </c>
      <c r="E369" s="39" t="s">
        <v>1498</v>
      </c>
      <c r="G369" s="39">
        <v>65</v>
      </c>
      <c r="H369" s="39">
        <v>52</v>
      </c>
      <c r="I369" s="46" t="s">
        <v>685</v>
      </c>
      <c r="J369" s="46" t="s">
        <v>686</v>
      </c>
      <c r="K369" s="41" t="s">
        <v>395</v>
      </c>
      <c r="L369" s="99"/>
      <c r="M369" s="101">
        <v>1235</v>
      </c>
      <c r="N369" s="103">
        <f t="shared" si="18"/>
        <v>1482</v>
      </c>
      <c r="O369" s="48" t="s">
        <v>41</v>
      </c>
      <c r="Q369" s="55" t="s">
        <v>6</v>
      </c>
      <c r="R369" s="70">
        <f>IF(Таблица68[[#This Row],[Столбец2]]="A",1,IF(Таблица68[[#This Row],[Столбец2]]="B",2,IF(Таблица68[[#This Row],[Столбец2]]="C",3)))</f>
        <v>3</v>
      </c>
      <c r="S369" s="104" t="s">
        <v>1643</v>
      </c>
    </row>
    <row r="370" spans="1:19" ht="20.25" customHeight="1">
      <c r="A370" s="95" t="s">
        <v>1200</v>
      </c>
      <c r="B370" s="45" t="s">
        <v>1212</v>
      </c>
      <c r="C370" s="45" t="s">
        <v>1212</v>
      </c>
      <c r="D370" s="39" t="s">
        <v>682</v>
      </c>
      <c r="E370" s="39" t="s">
        <v>1499</v>
      </c>
      <c r="G370" s="39">
        <v>80</v>
      </c>
      <c r="H370" s="39">
        <v>52</v>
      </c>
      <c r="I370" s="46" t="s">
        <v>685</v>
      </c>
      <c r="J370" s="46" t="s">
        <v>686</v>
      </c>
      <c r="K370" s="41" t="s">
        <v>395</v>
      </c>
      <c r="L370" s="99"/>
      <c r="M370" s="101">
        <v>1285</v>
      </c>
      <c r="N370" s="103">
        <f t="shared" si="18"/>
        <v>1542</v>
      </c>
      <c r="O370" s="48" t="s">
        <v>41</v>
      </c>
      <c r="Q370" s="55" t="s">
        <v>6</v>
      </c>
      <c r="R370" s="70">
        <f>IF(Таблица68[[#This Row],[Столбец2]]="A",1,IF(Таблица68[[#This Row],[Столбец2]]="B",2,IF(Таблица68[[#This Row],[Столбец2]]="C",3)))</f>
        <v>3</v>
      </c>
      <c r="S370" s="104" t="s">
        <v>1643</v>
      </c>
    </row>
    <row r="371" spans="1:19" ht="18" customHeight="1">
      <c r="A371" s="95" t="s">
        <v>1201</v>
      </c>
      <c r="B371" s="45" t="s">
        <v>1213</v>
      </c>
      <c r="C371" s="45" t="s">
        <v>1213</v>
      </c>
      <c r="D371" s="39" t="s">
        <v>682</v>
      </c>
      <c r="E371" s="39" t="s">
        <v>1500</v>
      </c>
      <c r="G371" s="39">
        <v>80</v>
      </c>
      <c r="H371" s="39">
        <v>52</v>
      </c>
      <c r="I371" s="46" t="s">
        <v>685</v>
      </c>
      <c r="J371" s="46" t="s">
        <v>686</v>
      </c>
      <c r="K371" s="41" t="s">
        <v>395</v>
      </c>
      <c r="L371" s="99"/>
      <c r="M371" s="101">
        <v>1285</v>
      </c>
      <c r="N371" s="103">
        <f t="shared" si="18"/>
        <v>1542</v>
      </c>
      <c r="O371" s="48" t="s">
        <v>41</v>
      </c>
      <c r="Q371" s="55" t="s">
        <v>6</v>
      </c>
      <c r="R371" s="70">
        <f>IF(Таблица68[[#This Row],[Столбец2]]="A",1,IF(Таблица68[[#This Row],[Столбец2]]="B",2,IF(Таблица68[[#This Row],[Столбец2]]="C",3)))</f>
        <v>3</v>
      </c>
      <c r="S371" s="104" t="s">
        <v>1643</v>
      </c>
    </row>
    <row r="372" spans="1:19" ht="28.5">
      <c r="A372" s="95" t="s">
        <v>1220</v>
      </c>
      <c r="B372" s="45" t="s">
        <v>440</v>
      </c>
      <c r="C372" s="45" t="s">
        <v>1330</v>
      </c>
      <c r="D372" s="46" t="s">
        <v>441</v>
      </c>
      <c r="E372" s="46" t="str">
        <f>RIGHT(Таблица68[[#This Row],[Полное  наименование]],19)</f>
        <v>SVA 100 G STR PN 40</v>
      </c>
      <c r="F372" s="46" t="s">
        <v>23</v>
      </c>
      <c r="G372" s="46">
        <v>100</v>
      </c>
      <c r="H372" s="46">
        <v>40</v>
      </c>
      <c r="I372" s="46" t="s">
        <v>132</v>
      </c>
      <c r="J372" s="46" t="s">
        <v>226</v>
      </c>
      <c r="K372" s="47" t="s">
        <v>1290</v>
      </c>
      <c r="L372" s="45" t="s">
        <v>1291</v>
      </c>
      <c r="M372" s="76">
        <v>350</v>
      </c>
      <c r="N372" s="76">
        <f t="shared" ref="N372:N403" si="19">M372*1.2</f>
        <v>420</v>
      </c>
      <c r="O372" s="49" t="s">
        <v>41</v>
      </c>
      <c r="Q372" s="109" t="s">
        <v>6</v>
      </c>
      <c r="R372" s="70">
        <f>IF(Таблица68[[#This Row],[Столбец2]]="A",1,IF(Таблица68[[#This Row],[Столбец2]]="B",2,IF(Таблица68[[#This Row],[Столбец2]]="C",3)))</f>
        <v>3</v>
      </c>
      <c r="S372" s="107" t="s">
        <v>1643</v>
      </c>
    </row>
    <row r="373" spans="1:19" ht="28.5">
      <c r="A373" s="95" t="s">
        <v>1223</v>
      </c>
      <c r="B373" s="45" t="s">
        <v>440</v>
      </c>
      <c r="C373" s="45" t="s">
        <v>1331</v>
      </c>
      <c r="D373" s="46" t="s">
        <v>441</v>
      </c>
      <c r="E373" s="46" t="str">
        <f>RIGHT(Таблица68[[#This Row],[Полное  наименование]],19)</f>
        <v>SVA 100 G ANG PN 40</v>
      </c>
      <c r="F373" s="46" t="s">
        <v>40</v>
      </c>
      <c r="G373" s="46">
        <v>100</v>
      </c>
      <c r="H373" s="46">
        <v>40</v>
      </c>
      <c r="I373" s="46" t="s">
        <v>132</v>
      </c>
      <c r="J373" s="46" t="s">
        <v>226</v>
      </c>
      <c r="K373" s="47" t="s">
        <v>1290</v>
      </c>
      <c r="L373" s="45" t="s">
        <v>1292</v>
      </c>
      <c r="M373" s="76">
        <v>350</v>
      </c>
      <c r="N373" s="76">
        <f t="shared" si="19"/>
        <v>420</v>
      </c>
      <c r="O373" s="49" t="s">
        <v>41</v>
      </c>
      <c r="Q373" s="109" t="s">
        <v>6</v>
      </c>
      <c r="R373" s="70">
        <f>IF(Таблица68[[#This Row],[Столбец2]]="A",1,IF(Таблица68[[#This Row],[Столбец2]]="B",2,IF(Таблица68[[#This Row],[Столбец2]]="C",3)))</f>
        <v>3</v>
      </c>
      <c r="S373" s="107" t="s">
        <v>1643</v>
      </c>
    </row>
    <row r="374" spans="1:19" ht="28.5">
      <c r="A374" s="95" t="s">
        <v>1221</v>
      </c>
      <c r="B374" s="45" t="s">
        <v>440</v>
      </c>
      <c r="C374" s="45" t="s">
        <v>1332</v>
      </c>
      <c r="D374" s="46" t="s">
        <v>441</v>
      </c>
      <c r="E374" s="46" t="str">
        <f>RIGHT(Таблица68[[#This Row],[Полное  наименование]],19)</f>
        <v>SVA 125 G STR PN 40</v>
      </c>
      <c r="F374" s="46" t="s">
        <v>23</v>
      </c>
      <c r="G374" s="46">
        <v>125</v>
      </c>
      <c r="H374" s="46">
        <v>40</v>
      </c>
      <c r="I374" s="46" t="s">
        <v>132</v>
      </c>
      <c r="J374" s="46" t="s">
        <v>226</v>
      </c>
      <c r="K374" s="47" t="s">
        <v>1290</v>
      </c>
      <c r="L374" s="45" t="s">
        <v>1293</v>
      </c>
      <c r="M374" s="76">
        <v>580</v>
      </c>
      <c r="N374" s="76">
        <f t="shared" si="19"/>
        <v>696</v>
      </c>
      <c r="O374" s="49" t="s">
        <v>41</v>
      </c>
      <c r="Q374" s="55" t="s">
        <v>6</v>
      </c>
      <c r="R374" s="70">
        <f>IF(Таблица68[[#This Row],[Столбец2]]="A",1,IF(Таблица68[[#This Row],[Столбец2]]="B",2,IF(Таблица68[[#This Row],[Столбец2]]="C",3)))</f>
        <v>3</v>
      </c>
      <c r="S374" s="107" t="s">
        <v>1643</v>
      </c>
    </row>
    <row r="375" spans="1:19" ht="28.5">
      <c r="A375" s="95" t="s">
        <v>1224</v>
      </c>
      <c r="B375" s="45" t="s">
        <v>440</v>
      </c>
      <c r="C375" s="45" t="s">
        <v>1333</v>
      </c>
      <c r="D375" s="46" t="s">
        <v>441</v>
      </c>
      <c r="E375" s="46" t="str">
        <f>RIGHT(Таблица68[[#This Row],[Полное  наименование]],19)</f>
        <v>SVA 125 G ANG PN 40</v>
      </c>
      <c r="F375" s="46" t="s">
        <v>40</v>
      </c>
      <c r="G375" s="46">
        <v>125</v>
      </c>
      <c r="H375" s="46">
        <v>40</v>
      </c>
      <c r="I375" s="46" t="s">
        <v>132</v>
      </c>
      <c r="J375" s="46" t="s">
        <v>226</v>
      </c>
      <c r="K375" s="47" t="s">
        <v>1290</v>
      </c>
      <c r="L375" s="45" t="s">
        <v>1294</v>
      </c>
      <c r="M375" s="76">
        <v>580</v>
      </c>
      <c r="N375" s="76">
        <f t="shared" si="19"/>
        <v>696</v>
      </c>
      <c r="O375" s="49" t="s">
        <v>41</v>
      </c>
      <c r="Q375" s="55" t="s">
        <v>6</v>
      </c>
      <c r="R375" s="70">
        <f>IF(Таблица68[[#This Row],[Столбец2]]="A",1,IF(Таблица68[[#This Row],[Столбец2]]="B",2,IF(Таблица68[[#This Row],[Столбец2]]="C",3)))</f>
        <v>3</v>
      </c>
      <c r="S375" s="107" t="s">
        <v>1643</v>
      </c>
    </row>
    <row r="376" spans="1:19" ht="28.5">
      <c r="A376" s="95" t="s">
        <v>1222</v>
      </c>
      <c r="B376" s="45" t="s">
        <v>440</v>
      </c>
      <c r="C376" s="45" t="s">
        <v>1334</v>
      </c>
      <c r="D376" s="46" t="s">
        <v>441</v>
      </c>
      <c r="E376" s="46" t="str">
        <f>RIGHT(Таблица68[[#This Row],[Полное  наименование]],19)</f>
        <v>SVA 150 G STR PN 40</v>
      </c>
      <c r="F376" s="46" t="s">
        <v>23</v>
      </c>
      <c r="G376" s="46">
        <v>150</v>
      </c>
      <c r="H376" s="46">
        <v>40</v>
      </c>
      <c r="I376" s="46" t="s">
        <v>132</v>
      </c>
      <c r="J376" s="46" t="s">
        <v>226</v>
      </c>
      <c r="K376" s="47" t="s">
        <v>1290</v>
      </c>
      <c r="L376" s="45" t="s">
        <v>1295</v>
      </c>
      <c r="M376" s="76">
        <v>820</v>
      </c>
      <c r="N376" s="76">
        <f t="shared" si="19"/>
        <v>984</v>
      </c>
      <c r="O376" s="49" t="s">
        <v>41</v>
      </c>
      <c r="Q376" s="55" t="s">
        <v>6</v>
      </c>
      <c r="R376" s="70">
        <f>IF(Таблица68[[#This Row],[Столбец2]]="A",1,IF(Таблица68[[#This Row],[Столбец2]]="B",2,IF(Таблица68[[#This Row],[Столбец2]]="C",3)))</f>
        <v>3</v>
      </c>
      <c r="S376" s="107" t="s">
        <v>1643</v>
      </c>
    </row>
    <row r="377" spans="1:19" ht="28.5">
      <c r="A377" s="95" t="s">
        <v>1225</v>
      </c>
      <c r="B377" s="45" t="s">
        <v>440</v>
      </c>
      <c r="C377" s="45" t="s">
        <v>1335</v>
      </c>
      <c r="D377" s="46" t="s">
        <v>441</v>
      </c>
      <c r="E377" s="46" t="str">
        <f>RIGHT(Таблица68[[#This Row],[Полное  наименование]],19)</f>
        <v>SVA 150 G ANG PN 40</v>
      </c>
      <c r="F377" s="46" t="s">
        <v>40</v>
      </c>
      <c r="G377" s="46">
        <v>150</v>
      </c>
      <c r="H377" s="46">
        <v>40</v>
      </c>
      <c r="I377" s="46" t="s">
        <v>132</v>
      </c>
      <c r="J377" s="46" t="s">
        <v>226</v>
      </c>
      <c r="K377" s="47" t="s">
        <v>1290</v>
      </c>
      <c r="L377" s="45" t="s">
        <v>1296</v>
      </c>
      <c r="M377" s="76">
        <v>820</v>
      </c>
      <c r="N377" s="76">
        <f t="shared" si="19"/>
        <v>984</v>
      </c>
      <c r="O377" s="49" t="s">
        <v>41</v>
      </c>
      <c r="Q377" s="55" t="s">
        <v>6</v>
      </c>
      <c r="R377" s="70">
        <f>IF(Таблица68[[#This Row],[Столбец2]]="A",1,IF(Таблица68[[#This Row],[Столбец2]]="B",2,IF(Таблица68[[#This Row],[Столбец2]]="C",3)))</f>
        <v>3</v>
      </c>
      <c r="S377" s="107" t="s">
        <v>1643</v>
      </c>
    </row>
    <row r="378" spans="1:19" ht="28.5">
      <c r="A378" s="95" t="s">
        <v>1226</v>
      </c>
      <c r="B378" s="45" t="s">
        <v>440</v>
      </c>
      <c r="C378" s="45" t="s">
        <v>1719</v>
      </c>
      <c r="D378" s="46" t="s">
        <v>441</v>
      </c>
      <c r="E378" s="46" t="str">
        <f>RIGHT(Таблица68[[#This Row],[Полное  наименование]],19)</f>
        <v>SVA 100 G STR PN 52</v>
      </c>
      <c r="F378" s="46" t="s">
        <v>23</v>
      </c>
      <c r="G378" s="46">
        <v>100</v>
      </c>
      <c r="H378" s="46">
        <v>52</v>
      </c>
      <c r="I378" s="46" t="s">
        <v>132</v>
      </c>
      <c r="J378" s="46" t="s">
        <v>226</v>
      </c>
      <c r="K378" s="47" t="s">
        <v>1290</v>
      </c>
      <c r="L378" s="45" t="s">
        <v>1291</v>
      </c>
      <c r="M378" s="76">
        <v>410</v>
      </c>
      <c r="N378" s="76">
        <f t="shared" si="19"/>
        <v>492</v>
      </c>
      <c r="O378" s="49" t="s">
        <v>41</v>
      </c>
      <c r="Q378" s="55" t="s">
        <v>6</v>
      </c>
      <c r="R378" s="70">
        <f>IF(Таблица68[[#This Row],[Столбец2]]="A",1,IF(Таблица68[[#This Row],[Столбец2]]="B",2,IF(Таблица68[[#This Row],[Столбец2]]="C",3)))</f>
        <v>3</v>
      </c>
      <c r="S378" s="107" t="s">
        <v>1643</v>
      </c>
    </row>
    <row r="379" spans="1:19" ht="28.5">
      <c r="A379" s="95" t="s">
        <v>1227</v>
      </c>
      <c r="B379" s="45" t="s">
        <v>440</v>
      </c>
      <c r="C379" s="45" t="s">
        <v>1720</v>
      </c>
      <c r="D379" s="46" t="s">
        <v>441</v>
      </c>
      <c r="E379" s="46" t="str">
        <f>RIGHT(Таблица68[[#This Row],[Полное  наименование]],19)</f>
        <v>SVA 100 G ANG PN 52</v>
      </c>
      <c r="F379" s="46" t="s">
        <v>40</v>
      </c>
      <c r="G379" s="46">
        <v>100</v>
      </c>
      <c r="H379" s="46">
        <v>52</v>
      </c>
      <c r="I379" s="46" t="s">
        <v>132</v>
      </c>
      <c r="J379" s="46" t="s">
        <v>226</v>
      </c>
      <c r="K379" s="47" t="s">
        <v>1290</v>
      </c>
      <c r="L379" s="45" t="s">
        <v>1292</v>
      </c>
      <c r="M379" s="76">
        <v>410</v>
      </c>
      <c r="N379" s="76">
        <f t="shared" si="19"/>
        <v>492</v>
      </c>
      <c r="O379" s="49" t="s">
        <v>41</v>
      </c>
      <c r="Q379" s="55" t="s">
        <v>6</v>
      </c>
      <c r="R379" s="70">
        <f>IF(Таблица68[[#This Row],[Столбец2]]="A",1,IF(Таблица68[[#This Row],[Столбец2]]="B",2,IF(Таблица68[[#This Row],[Столбец2]]="C",3)))</f>
        <v>3</v>
      </c>
      <c r="S379" s="107" t="s">
        <v>1643</v>
      </c>
    </row>
    <row r="380" spans="1:19" ht="28.5">
      <c r="A380" s="95" t="s">
        <v>1228</v>
      </c>
      <c r="B380" s="45" t="s">
        <v>440</v>
      </c>
      <c r="C380" s="45" t="s">
        <v>1721</v>
      </c>
      <c r="D380" s="46" t="s">
        <v>441</v>
      </c>
      <c r="E380" s="46" t="str">
        <f>RIGHT(Таблица68[[#This Row],[Полное  наименование]],19)</f>
        <v>SVA 125 G STR PN 52</v>
      </c>
      <c r="F380" s="46" t="s">
        <v>23</v>
      </c>
      <c r="G380" s="46">
        <v>125</v>
      </c>
      <c r="H380" s="46">
        <v>52</v>
      </c>
      <c r="I380" s="46" t="s">
        <v>132</v>
      </c>
      <c r="J380" s="46" t="s">
        <v>226</v>
      </c>
      <c r="K380" s="47" t="s">
        <v>1290</v>
      </c>
      <c r="L380" s="45" t="s">
        <v>1293</v>
      </c>
      <c r="M380" s="76">
        <v>700</v>
      </c>
      <c r="N380" s="76">
        <f t="shared" si="19"/>
        <v>840</v>
      </c>
      <c r="O380" s="49" t="s">
        <v>41</v>
      </c>
      <c r="Q380" s="55" t="s">
        <v>6</v>
      </c>
      <c r="R380" s="70">
        <f>IF(Таблица68[[#This Row],[Столбец2]]="A",1,IF(Таблица68[[#This Row],[Столбец2]]="B",2,IF(Таблица68[[#This Row],[Столбец2]]="C",3)))</f>
        <v>3</v>
      </c>
      <c r="S380" s="107" t="s">
        <v>1643</v>
      </c>
    </row>
    <row r="381" spans="1:19" ht="28.5">
      <c r="A381" s="95" t="s">
        <v>1229</v>
      </c>
      <c r="B381" s="45" t="s">
        <v>440</v>
      </c>
      <c r="C381" s="45" t="s">
        <v>1722</v>
      </c>
      <c r="D381" s="46" t="s">
        <v>441</v>
      </c>
      <c r="E381" s="46" t="str">
        <f>RIGHT(Таблица68[[#This Row],[Полное  наименование]],19)</f>
        <v>SVA 125 G ANG PN 52</v>
      </c>
      <c r="F381" s="46" t="s">
        <v>40</v>
      </c>
      <c r="G381" s="46">
        <v>125</v>
      </c>
      <c r="H381" s="46">
        <v>52</v>
      </c>
      <c r="I381" s="46" t="s">
        <v>132</v>
      </c>
      <c r="J381" s="46" t="s">
        <v>226</v>
      </c>
      <c r="K381" s="47" t="s">
        <v>1290</v>
      </c>
      <c r="L381" s="45" t="s">
        <v>1294</v>
      </c>
      <c r="M381" s="76">
        <v>700</v>
      </c>
      <c r="N381" s="76">
        <f t="shared" si="19"/>
        <v>840</v>
      </c>
      <c r="O381" s="49" t="s">
        <v>41</v>
      </c>
      <c r="Q381" s="55" t="s">
        <v>6</v>
      </c>
      <c r="R381" s="70">
        <f>IF(Таблица68[[#This Row],[Столбец2]]="A",1,IF(Таблица68[[#This Row],[Столбец2]]="B",2,IF(Таблица68[[#This Row],[Столбец2]]="C",3)))</f>
        <v>3</v>
      </c>
      <c r="S381" s="107" t="s">
        <v>1643</v>
      </c>
    </row>
    <row r="382" spans="1:19" ht="28.5">
      <c r="A382" s="95" t="s">
        <v>1230</v>
      </c>
      <c r="B382" s="45" t="s">
        <v>440</v>
      </c>
      <c r="C382" s="45" t="s">
        <v>1723</v>
      </c>
      <c r="D382" s="46" t="s">
        <v>441</v>
      </c>
      <c r="E382" s="46" t="str">
        <f>RIGHT(Таблица68[[#This Row],[Полное  наименование]],19)</f>
        <v>SVA 150 G STR PN 52</v>
      </c>
      <c r="F382" s="46" t="s">
        <v>23</v>
      </c>
      <c r="G382" s="46">
        <v>150</v>
      </c>
      <c r="H382" s="46">
        <v>52</v>
      </c>
      <c r="I382" s="46" t="s">
        <v>132</v>
      </c>
      <c r="J382" s="46" t="s">
        <v>226</v>
      </c>
      <c r="K382" s="47" t="s">
        <v>1290</v>
      </c>
      <c r="L382" s="45" t="s">
        <v>1295</v>
      </c>
      <c r="M382" s="76">
        <v>980</v>
      </c>
      <c r="N382" s="76">
        <f t="shared" si="19"/>
        <v>1176</v>
      </c>
      <c r="O382" s="49" t="s">
        <v>41</v>
      </c>
      <c r="Q382" s="55" t="s">
        <v>6</v>
      </c>
      <c r="R382" s="70">
        <f>IF(Таблица68[[#This Row],[Столбец2]]="A",1,IF(Таблица68[[#This Row],[Столбец2]]="B",2,IF(Таблица68[[#This Row],[Столбец2]]="C",3)))</f>
        <v>3</v>
      </c>
      <c r="S382" s="107" t="s">
        <v>1643</v>
      </c>
    </row>
    <row r="383" spans="1:19" ht="28.5">
      <c r="A383" s="95" t="s">
        <v>1231</v>
      </c>
      <c r="B383" s="45" t="s">
        <v>440</v>
      </c>
      <c r="C383" s="45" t="s">
        <v>1724</v>
      </c>
      <c r="D383" s="46" t="s">
        <v>441</v>
      </c>
      <c r="E383" s="46" t="str">
        <f>RIGHT(Таблица68[[#This Row],[Полное  наименование]],19)</f>
        <v>SVA 150 G ANG PN 52</v>
      </c>
      <c r="F383" s="46" t="s">
        <v>40</v>
      </c>
      <c r="G383" s="46">
        <v>150</v>
      </c>
      <c r="H383" s="46">
        <v>52</v>
      </c>
      <c r="I383" s="46" t="s">
        <v>132</v>
      </c>
      <c r="J383" s="46" t="s">
        <v>226</v>
      </c>
      <c r="K383" s="47" t="s">
        <v>1290</v>
      </c>
      <c r="L383" s="45" t="s">
        <v>1296</v>
      </c>
      <c r="M383" s="76">
        <v>980</v>
      </c>
      <c r="N383" s="76">
        <f t="shared" si="19"/>
        <v>1176</v>
      </c>
      <c r="O383" s="49" t="s">
        <v>41</v>
      </c>
      <c r="Q383" s="55" t="s">
        <v>6</v>
      </c>
      <c r="R383" s="70">
        <f>IF(Таблица68[[#This Row],[Столбец2]]="A",1,IF(Таблица68[[#This Row],[Столбец2]]="B",2,IF(Таблица68[[#This Row],[Столбец2]]="C",3)))</f>
        <v>3</v>
      </c>
      <c r="S383" s="107" t="s">
        <v>1643</v>
      </c>
    </row>
    <row r="384" spans="1:19" ht="25.5">
      <c r="A384" s="95" t="s">
        <v>1232</v>
      </c>
      <c r="B384" s="45" t="s">
        <v>562</v>
      </c>
      <c r="C384" s="45" t="s">
        <v>1453</v>
      </c>
      <c r="D384" s="46" t="s">
        <v>1336</v>
      </c>
      <c r="E384" s="46" t="str">
        <f>RIGHT(Таблица68[[#This Row],[Полное  наименование]],19)</f>
        <v>FIA 100 G STR PN 40</v>
      </c>
      <c r="F384" s="46" t="s">
        <v>23</v>
      </c>
      <c r="G384" s="46">
        <v>100</v>
      </c>
      <c r="H384" s="46">
        <v>40</v>
      </c>
      <c r="I384" s="46" t="s">
        <v>132</v>
      </c>
      <c r="J384" s="46" t="s">
        <v>226</v>
      </c>
      <c r="K384" s="47" t="s">
        <v>1290</v>
      </c>
      <c r="L384" s="99"/>
      <c r="M384" s="76">
        <v>350</v>
      </c>
      <c r="N384" s="103">
        <f t="shared" si="19"/>
        <v>420</v>
      </c>
      <c r="O384" s="49" t="s">
        <v>41</v>
      </c>
      <c r="Q384" s="55" t="s">
        <v>6</v>
      </c>
      <c r="R384" s="70">
        <f>IF(Таблица68[[#This Row],[Столбец2]]="A",1,IF(Таблица68[[#This Row],[Столбец2]]="B",2,IF(Таблица68[[#This Row],[Столбец2]]="C",3)))</f>
        <v>3</v>
      </c>
      <c r="S384" s="107" t="s">
        <v>1643</v>
      </c>
    </row>
    <row r="385" spans="1:19" ht="25.5">
      <c r="A385" s="95" t="s">
        <v>1233</v>
      </c>
      <c r="B385" s="45" t="s">
        <v>562</v>
      </c>
      <c r="C385" s="45" t="s">
        <v>1454</v>
      </c>
      <c r="D385" s="46" t="s">
        <v>1336</v>
      </c>
      <c r="E385" s="46" t="str">
        <f>RIGHT(Таблица68[[#This Row],[Полное  наименование]],19)</f>
        <v>FIA 100 G ANG PN 40</v>
      </c>
      <c r="F385" s="46" t="s">
        <v>40</v>
      </c>
      <c r="G385" s="46">
        <v>100</v>
      </c>
      <c r="H385" s="46">
        <v>40</v>
      </c>
      <c r="I385" s="46" t="s">
        <v>132</v>
      </c>
      <c r="J385" s="46" t="s">
        <v>226</v>
      </c>
      <c r="K385" s="47" t="s">
        <v>1290</v>
      </c>
      <c r="L385" s="99"/>
      <c r="M385" s="76">
        <v>350</v>
      </c>
      <c r="N385" s="103">
        <f t="shared" si="19"/>
        <v>420</v>
      </c>
      <c r="O385" s="49" t="s">
        <v>41</v>
      </c>
      <c r="Q385" s="55" t="s">
        <v>6</v>
      </c>
      <c r="R385" s="70">
        <f>IF(Таблица68[[#This Row],[Столбец2]]="A",1,IF(Таблица68[[#This Row],[Столбец2]]="B",2,IF(Таблица68[[#This Row],[Столбец2]]="C",3)))</f>
        <v>3</v>
      </c>
      <c r="S385" s="107" t="s">
        <v>1643</v>
      </c>
    </row>
    <row r="386" spans="1:19" ht="25.5">
      <c r="A386" s="95" t="s">
        <v>1234</v>
      </c>
      <c r="B386" s="45" t="s">
        <v>562</v>
      </c>
      <c r="C386" s="45" t="s">
        <v>1455</v>
      </c>
      <c r="D386" s="46" t="s">
        <v>1336</v>
      </c>
      <c r="E386" s="46" t="str">
        <f>RIGHT(Таблица68[[#This Row],[Полное  наименование]],19)</f>
        <v>FIA 125 G STR PN 40</v>
      </c>
      <c r="F386" s="46" t="s">
        <v>23</v>
      </c>
      <c r="G386" s="46">
        <v>125</v>
      </c>
      <c r="H386" s="46">
        <v>40</v>
      </c>
      <c r="I386" s="46" t="s">
        <v>132</v>
      </c>
      <c r="J386" s="46" t="s">
        <v>226</v>
      </c>
      <c r="K386" s="47" t="s">
        <v>1290</v>
      </c>
      <c r="L386" s="99"/>
      <c r="M386" s="76">
        <v>590</v>
      </c>
      <c r="N386" s="103">
        <f t="shared" si="19"/>
        <v>708</v>
      </c>
      <c r="O386" s="49" t="s">
        <v>41</v>
      </c>
      <c r="Q386" s="55" t="s">
        <v>6</v>
      </c>
      <c r="R386" s="70">
        <f>IF(Таблица68[[#This Row],[Столбец2]]="A",1,IF(Таблица68[[#This Row],[Столбец2]]="B",2,IF(Таблица68[[#This Row],[Столбец2]]="C",3)))</f>
        <v>3</v>
      </c>
      <c r="S386" s="107" t="s">
        <v>1643</v>
      </c>
    </row>
    <row r="387" spans="1:19" ht="25.5">
      <c r="A387" s="95" t="s">
        <v>1235</v>
      </c>
      <c r="B387" s="45" t="s">
        <v>562</v>
      </c>
      <c r="C387" s="45" t="s">
        <v>1456</v>
      </c>
      <c r="D387" s="46" t="s">
        <v>1336</v>
      </c>
      <c r="E387" s="46" t="str">
        <f>RIGHT(Таблица68[[#This Row],[Полное  наименование]],19)</f>
        <v>FIA 125 G ANG PN 40</v>
      </c>
      <c r="F387" s="46" t="s">
        <v>40</v>
      </c>
      <c r="G387" s="46">
        <v>125</v>
      </c>
      <c r="H387" s="46">
        <v>40</v>
      </c>
      <c r="I387" s="46" t="s">
        <v>132</v>
      </c>
      <c r="J387" s="46" t="s">
        <v>226</v>
      </c>
      <c r="K387" s="47" t="s">
        <v>1290</v>
      </c>
      <c r="L387" s="99"/>
      <c r="M387" s="76">
        <v>590</v>
      </c>
      <c r="N387" s="103">
        <f t="shared" si="19"/>
        <v>708</v>
      </c>
      <c r="O387" s="49" t="s">
        <v>41</v>
      </c>
      <c r="Q387" s="55" t="s">
        <v>6</v>
      </c>
      <c r="R387" s="70">
        <f>IF(Таблица68[[#This Row],[Столбец2]]="A",1,IF(Таблица68[[#This Row],[Столбец2]]="B",2,IF(Таблица68[[#This Row],[Столбец2]]="C",3)))</f>
        <v>3</v>
      </c>
      <c r="S387" s="107" t="s">
        <v>1643</v>
      </c>
    </row>
    <row r="388" spans="1:19" ht="25.5">
      <c r="A388" s="95" t="s">
        <v>1236</v>
      </c>
      <c r="B388" s="45" t="s">
        <v>562</v>
      </c>
      <c r="C388" s="45" t="s">
        <v>1457</v>
      </c>
      <c r="D388" s="46" t="s">
        <v>1336</v>
      </c>
      <c r="E388" s="46" t="str">
        <f>RIGHT(Таблица68[[#This Row],[Полное  наименование]],19)</f>
        <v>FIA 150 G STR PN 40</v>
      </c>
      <c r="F388" s="46" t="s">
        <v>23</v>
      </c>
      <c r="G388" s="46">
        <v>150</v>
      </c>
      <c r="H388" s="46">
        <v>40</v>
      </c>
      <c r="I388" s="46" t="s">
        <v>132</v>
      </c>
      <c r="J388" s="46" t="s">
        <v>226</v>
      </c>
      <c r="K388" s="47" t="s">
        <v>1290</v>
      </c>
      <c r="L388" s="99"/>
      <c r="M388" s="76">
        <v>830</v>
      </c>
      <c r="N388" s="103">
        <f t="shared" si="19"/>
        <v>996</v>
      </c>
      <c r="O388" s="49" t="s">
        <v>41</v>
      </c>
      <c r="Q388" s="55" t="s">
        <v>6</v>
      </c>
      <c r="R388" s="70">
        <f>IF(Таблица68[[#This Row],[Столбец2]]="A",1,IF(Таблица68[[#This Row],[Столбец2]]="B",2,IF(Таблица68[[#This Row],[Столбец2]]="C",3)))</f>
        <v>3</v>
      </c>
      <c r="S388" s="107" t="s">
        <v>1643</v>
      </c>
    </row>
    <row r="389" spans="1:19" ht="25.5">
      <c r="A389" s="95" t="s">
        <v>1237</v>
      </c>
      <c r="B389" s="45" t="s">
        <v>562</v>
      </c>
      <c r="C389" s="45" t="s">
        <v>1458</v>
      </c>
      <c r="D389" s="46" t="s">
        <v>1336</v>
      </c>
      <c r="E389" s="46" t="str">
        <f>RIGHT(Таблица68[[#This Row],[Полное  наименование]],19)</f>
        <v>FIA 150 G ANG PN 40</v>
      </c>
      <c r="F389" s="46" t="s">
        <v>40</v>
      </c>
      <c r="G389" s="46">
        <v>150</v>
      </c>
      <c r="H389" s="46">
        <v>40</v>
      </c>
      <c r="I389" s="46" t="s">
        <v>132</v>
      </c>
      <c r="J389" s="46" t="s">
        <v>226</v>
      </c>
      <c r="K389" s="47" t="s">
        <v>1290</v>
      </c>
      <c r="L389" s="99"/>
      <c r="M389" s="76">
        <v>830</v>
      </c>
      <c r="N389" s="103">
        <f t="shared" si="19"/>
        <v>996</v>
      </c>
      <c r="O389" s="49" t="s">
        <v>41</v>
      </c>
      <c r="Q389" s="55" t="s">
        <v>6</v>
      </c>
      <c r="R389" s="70">
        <f>IF(Таблица68[[#This Row],[Столбец2]]="A",1,IF(Таблица68[[#This Row],[Столбец2]]="B",2,IF(Таблица68[[#This Row],[Столбец2]]="C",3)))</f>
        <v>3</v>
      </c>
      <c r="S389" s="107" t="s">
        <v>1643</v>
      </c>
    </row>
    <row r="390" spans="1:19" ht="25.5">
      <c r="A390" s="95" t="s">
        <v>1238</v>
      </c>
      <c r="B390" s="45" t="s">
        <v>562</v>
      </c>
      <c r="C390" s="45" t="s">
        <v>1459</v>
      </c>
      <c r="D390" s="46" t="s">
        <v>1336</v>
      </c>
      <c r="E390" s="46" t="str">
        <f>RIGHT(Таблица68[[#This Row],[Полное  наименование]],19)</f>
        <v>FIA 100 G STR PN 52</v>
      </c>
      <c r="F390" s="46" t="s">
        <v>23</v>
      </c>
      <c r="G390" s="46">
        <v>100</v>
      </c>
      <c r="H390" s="46">
        <v>52</v>
      </c>
      <c r="I390" s="46" t="s">
        <v>132</v>
      </c>
      <c r="J390" s="46" t="s">
        <v>226</v>
      </c>
      <c r="K390" s="47" t="s">
        <v>1290</v>
      </c>
      <c r="L390" s="99"/>
      <c r="M390" s="76">
        <v>400</v>
      </c>
      <c r="N390" s="103">
        <f t="shared" si="19"/>
        <v>480</v>
      </c>
      <c r="O390" s="49" t="s">
        <v>41</v>
      </c>
      <c r="Q390" s="55" t="s">
        <v>6</v>
      </c>
      <c r="R390" s="70">
        <f>IF(Таблица68[[#This Row],[Столбец2]]="A",1,IF(Таблица68[[#This Row],[Столбец2]]="B",2,IF(Таблица68[[#This Row],[Столбец2]]="C",3)))</f>
        <v>3</v>
      </c>
      <c r="S390" s="107" t="s">
        <v>1643</v>
      </c>
    </row>
    <row r="391" spans="1:19" ht="25.5">
      <c r="A391" s="95" t="s">
        <v>1239</v>
      </c>
      <c r="B391" s="45" t="s">
        <v>562</v>
      </c>
      <c r="C391" s="45" t="s">
        <v>1460</v>
      </c>
      <c r="D391" s="46" t="s">
        <v>1336</v>
      </c>
      <c r="E391" s="46" t="str">
        <f>RIGHT(Таблица68[[#This Row],[Полное  наименование]],19)</f>
        <v>FIA 100 G ANG PN 52</v>
      </c>
      <c r="F391" s="46" t="s">
        <v>40</v>
      </c>
      <c r="G391" s="46">
        <v>100</v>
      </c>
      <c r="H391" s="46">
        <v>52</v>
      </c>
      <c r="I391" s="46" t="s">
        <v>132</v>
      </c>
      <c r="J391" s="46" t="s">
        <v>226</v>
      </c>
      <c r="K391" s="47" t="s">
        <v>1290</v>
      </c>
      <c r="L391" s="99"/>
      <c r="M391" s="76">
        <v>400</v>
      </c>
      <c r="N391" s="103">
        <f t="shared" si="19"/>
        <v>480</v>
      </c>
      <c r="O391" s="49" t="s">
        <v>41</v>
      </c>
      <c r="Q391" s="55" t="s">
        <v>6</v>
      </c>
      <c r="R391" s="70">
        <f>IF(Таблица68[[#This Row],[Столбец2]]="A",1,IF(Таблица68[[#This Row],[Столбец2]]="B",2,IF(Таблица68[[#This Row],[Столбец2]]="C",3)))</f>
        <v>3</v>
      </c>
      <c r="S391" s="107" t="s">
        <v>1643</v>
      </c>
    </row>
    <row r="392" spans="1:19" ht="25.5">
      <c r="A392" s="95" t="s">
        <v>1240</v>
      </c>
      <c r="B392" s="45" t="s">
        <v>562</v>
      </c>
      <c r="C392" s="45" t="s">
        <v>1461</v>
      </c>
      <c r="D392" s="46" t="s">
        <v>1336</v>
      </c>
      <c r="E392" s="46" t="str">
        <f>RIGHT(Таблица68[[#This Row],[Полное  наименование]],19)</f>
        <v>FIA 125 G STR PN 52</v>
      </c>
      <c r="F392" s="46" t="s">
        <v>23</v>
      </c>
      <c r="G392" s="46">
        <v>125</v>
      </c>
      <c r="H392" s="46">
        <v>52</v>
      </c>
      <c r="I392" s="46" t="s">
        <v>132</v>
      </c>
      <c r="J392" s="46" t="s">
        <v>226</v>
      </c>
      <c r="K392" s="47" t="s">
        <v>1290</v>
      </c>
      <c r="L392" s="99"/>
      <c r="M392" s="76">
        <v>725</v>
      </c>
      <c r="N392" s="103">
        <f t="shared" si="19"/>
        <v>870</v>
      </c>
      <c r="O392" s="49" t="s">
        <v>41</v>
      </c>
      <c r="Q392" s="55" t="s">
        <v>6</v>
      </c>
      <c r="R392" s="70">
        <f>IF(Таблица68[[#This Row],[Столбец2]]="A",1,IF(Таблица68[[#This Row],[Столбец2]]="B",2,IF(Таблица68[[#This Row],[Столбец2]]="C",3)))</f>
        <v>3</v>
      </c>
      <c r="S392" s="107" t="s">
        <v>1643</v>
      </c>
    </row>
    <row r="393" spans="1:19" ht="25.5">
      <c r="A393" s="95" t="s">
        <v>1241</v>
      </c>
      <c r="B393" s="45" t="s">
        <v>562</v>
      </c>
      <c r="C393" s="45" t="s">
        <v>1462</v>
      </c>
      <c r="D393" s="46" t="s">
        <v>1336</v>
      </c>
      <c r="E393" s="46" t="str">
        <f>RIGHT(Таблица68[[#This Row],[Полное  наименование]],19)</f>
        <v>FIA 125 G ANG PN 52</v>
      </c>
      <c r="F393" s="46" t="s">
        <v>40</v>
      </c>
      <c r="G393" s="46">
        <v>125</v>
      </c>
      <c r="H393" s="46">
        <v>52</v>
      </c>
      <c r="I393" s="46" t="s">
        <v>132</v>
      </c>
      <c r="J393" s="46" t="s">
        <v>226</v>
      </c>
      <c r="K393" s="47" t="s">
        <v>1290</v>
      </c>
      <c r="L393" s="99"/>
      <c r="M393" s="76">
        <v>725</v>
      </c>
      <c r="N393" s="103">
        <f t="shared" si="19"/>
        <v>870</v>
      </c>
      <c r="O393" s="49" t="s">
        <v>41</v>
      </c>
      <c r="Q393" s="55" t="s">
        <v>6</v>
      </c>
      <c r="R393" s="70">
        <f>IF(Таблица68[[#This Row],[Столбец2]]="A",1,IF(Таблица68[[#This Row],[Столбец2]]="B",2,IF(Таблица68[[#This Row],[Столбец2]]="C",3)))</f>
        <v>3</v>
      </c>
      <c r="S393" s="107" t="s">
        <v>1643</v>
      </c>
    </row>
    <row r="394" spans="1:19" ht="25.5">
      <c r="A394" s="95" t="s">
        <v>1242</v>
      </c>
      <c r="B394" s="45" t="s">
        <v>562</v>
      </c>
      <c r="C394" s="45" t="s">
        <v>1463</v>
      </c>
      <c r="D394" s="46" t="s">
        <v>1336</v>
      </c>
      <c r="E394" s="46" t="str">
        <f>RIGHT(Таблица68[[#This Row],[Полное  наименование]],19)</f>
        <v>FIA 150 G STR PN 52</v>
      </c>
      <c r="F394" s="46" t="s">
        <v>23</v>
      </c>
      <c r="G394" s="46">
        <v>150</v>
      </c>
      <c r="H394" s="46">
        <v>52</v>
      </c>
      <c r="I394" s="46" t="s">
        <v>132</v>
      </c>
      <c r="J394" s="46" t="s">
        <v>226</v>
      </c>
      <c r="K394" s="47" t="s">
        <v>1290</v>
      </c>
      <c r="L394" s="99"/>
      <c r="M394" s="76">
        <v>990</v>
      </c>
      <c r="N394" s="103">
        <f t="shared" si="19"/>
        <v>1188</v>
      </c>
      <c r="O394" s="49" t="s">
        <v>41</v>
      </c>
      <c r="Q394" s="55" t="s">
        <v>6</v>
      </c>
      <c r="R394" s="70">
        <f>IF(Таблица68[[#This Row],[Столбец2]]="A",1,IF(Таблица68[[#This Row],[Столбец2]]="B",2,IF(Таблица68[[#This Row],[Столбец2]]="C",3)))</f>
        <v>3</v>
      </c>
      <c r="S394" s="107" t="s">
        <v>1643</v>
      </c>
    </row>
    <row r="395" spans="1:19" ht="25.5">
      <c r="A395" s="95" t="s">
        <v>1243</v>
      </c>
      <c r="B395" s="45" t="s">
        <v>562</v>
      </c>
      <c r="C395" s="45" t="s">
        <v>1464</v>
      </c>
      <c r="D395" s="46" t="s">
        <v>1336</v>
      </c>
      <c r="E395" s="46" t="str">
        <f>RIGHT(Таблица68[[#This Row],[Полное  наименование]],19)</f>
        <v>FIA 150 G ANG PN 52</v>
      </c>
      <c r="F395" s="46" t="s">
        <v>40</v>
      </c>
      <c r="G395" s="46">
        <v>150</v>
      </c>
      <c r="H395" s="46">
        <v>52</v>
      </c>
      <c r="I395" s="46" t="s">
        <v>132</v>
      </c>
      <c r="J395" s="46" t="s">
        <v>226</v>
      </c>
      <c r="K395" s="47" t="s">
        <v>1290</v>
      </c>
      <c r="L395" s="99"/>
      <c r="M395" s="76">
        <v>990</v>
      </c>
      <c r="N395" s="103">
        <f t="shared" si="19"/>
        <v>1188</v>
      </c>
      <c r="O395" s="49" t="s">
        <v>41</v>
      </c>
      <c r="Q395" s="55" t="s">
        <v>6</v>
      </c>
      <c r="R395" s="70">
        <f>IF(Таблица68[[#This Row],[Столбец2]]="A",1,IF(Таблица68[[#This Row],[Столбец2]]="B",2,IF(Таблица68[[#This Row],[Столбец2]]="C",3)))</f>
        <v>3</v>
      </c>
      <c r="S395" s="107" t="s">
        <v>1643</v>
      </c>
    </row>
    <row r="396" spans="1:19" ht="25.5">
      <c r="A396" s="95" t="s">
        <v>1244</v>
      </c>
      <c r="B396" s="45" t="s">
        <v>502</v>
      </c>
      <c r="C396" s="45" t="s">
        <v>1465</v>
      </c>
      <c r="D396" s="46" t="s">
        <v>1337</v>
      </c>
      <c r="E396" s="46" t="str">
        <f>RIGHT(Таблица68[[#This Row],[Полное  наименование]],19)</f>
        <v>CHV 100 G STR PN 40</v>
      </c>
      <c r="F396" s="46" t="s">
        <v>23</v>
      </c>
      <c r="G396" s="46">
        <v>100</v>
      </c>
      <c r="H396" s="46">
        <v>40</v>
      </c>
      <c r="I396" s="46" t="s">
        <v>132</v>
      </c>
      <c r="J396" s="46" t="s">
        <v>226</v>
      </c>
      <c r="K396" s="47" t="s">
        <v>1290</v>
      </c>
      <c r="L396" s="99"/>
      <c r="M396" s="76">
        <v>390</v>
      </c>
      <c r="N396" s="103">
        <f t="shared" si="19"/>
        <v>468</v>
      </c>
      <c r="O396" s="49" t="s">
        <v>41</v>
      </c>
      <c r="Q396" s="55" t="s">
        <v>6</v>
      </c>
      <c r="R396" s="70">
        <f>IF(Таблица68[[#This Row],[Столбец2]]="A",1,IF(Таблица68[[#This Row],[Столбец2]]="B",2,IF(Таблица68[[#This Row],[Столбец2]]="C",3)))</f>
        <v>3</v>
      </c>
      <c r="S396" s="107" t="s">
        <v>1643</v>
      </c>
    </row>
    <row r="397" spans="1:19" ht="25.5">
      <c r="A397" s="95" t="s">
        <v>1245</v>
      </c>
      <c r="B397" s="45" t="s">
        <v>502</v>
      </c>
      <c r="C397" s="45" t="s">
        <v>1466</v>
      </c>
      <c r="D397" s="46" t="s">
        <v>1337</v>
      </c>
      <c r="E397" s="46" t="str">
        <f>RIGHT(Таблица68[[#This Row],[Полное  наименование]],19)</f>
        <v>CHV 100 G ANG PN 40</v>
      </c>
      <c r="F397" s="46" t="s">
        <v>40</v>
      </c>
      <c r="G397" s="46">
        <v>100</v>
      </c>
      <c r="H397" s="46">
        <v>40</v>
      </c>
      <c r="I397" s="46" t="s">
        <v>132</v>
      </c>
      <c r="J397" s="46" t="s">
        <v>226</v>
      </c>
      <c r="K397" s="47" t="s">
        <v>1290</v>
      </c>
      <c r="L397" s="99"/>
      <c r="M397" s="76">
        <v>390</v>
      </c>
      <c r="N397" s="103">
        <f t="shared" si="19"/>
        <v>468</v>
      </c>
      <c r="O397" s="49" t="s">
        <v>41</v>
      </c>
      <c r="Q397" s="55" t="s">
        <v>6</v>
      </c>
      <c r="R397" s="70">
        <f>IF(Таблица68[[#This Row],[Столбец2]]="A",1,IF(Таблица68[[#This Row],[Столбец2]]="B",2,IF(Таблица68[[#This Row],[Столбец2]]="C",3)))</f>
        <v>3</v>
      </c>
      <c r="S397" s="107" t="s">
        <v>1643</v>
      </c>
    </row>
    <row r="398" spans="1:19" ht="25.5">
      <c r="A398" s="95" t="s">
        <v>1246</v>
      </c>
      <c r="B398" s="45" t="s">
        <v>502</v>
      </c>
      <c r="C398" s="45" t="s">
        <v>1467</v>
      </c>
      <c r="D398" s="46" t="s">
        <v>1337</v>
      </c>
      <c r="E398" s="46" t="str">
        <f>RIGHT(Таблица68[[#This Row],[Полное  наименование]],19)</f>
        <v>CHV 125 G STR PN 40</v>
      </c>
      <c r="F398" s="46" t="s">
        <v>23</v>
      </c>
      <c r="G398" s="46">
        <v>125</v>
      </c>
      <c r="H398" s="46">
        <v>40</v>
      </c>
      <c r="I398" s="46" t="s">
        <v>132</v>
      </c>
      <c r="J398" s="46" t="s">
        <v>226</v>
      </c>
      <c r="K398" s="47" t="s">
        <v>1290</v>
      </c>
      <c r="L398" s="99"/>
      <c r="M398" s="76">
        <v>680</v>
      </c>
      <c r="N398" s="103">
        <f t="shared" si="19"/>
        <v>816</v>
      </c>
      <c r="O398" s="49" t="s">
        <v>41</v>
      </c>
      <c r="Q398" s="55" t="s">
        <v>6</v>
      </c>
      <c r="R398" s="70">
        <f>IF(Таблица68[[#This Row],[Столбец2]]="A",1,IF(Таблица68[[#This Row],[Столбец2]]="B",2,IF(Таблица68[[#This Row],[Столбец2]]="C",3)))</f>
        <v>3</v>
      </c>
      <c r="S398" s="107" t="s">
        <v>1643</v>
      </c>
    </row>
    <row r="399" spans="1:19" ht="25.5">
      <c r="A399" s="95" t="s">
        <v>1247</v>
      </c>
      <c r="B399" s="45" t="s">
        <v>502</v>
      </c>
      <c r="C399" s="45" t="s">
        <v>1468</v>
      </c>
      <c r="D399" s="46" t="s">
        <v>1337</v>
      </c>
      <c r="E399" s="46" t="str">
        <f>RIGHT(Таблица68[[#This Row],[Полное  наименование]],19)</f>
        <v>CHV 125 G ANG PN 40</v>
      </c>
      <c r="F399" s="46" t="s">
        <v>40</v>
      </c>
      <c r="G399" s="46">
        <v>125</v>
      </c>
      <c r="H399" s="46">
        <v>40</v>
      </c>
      <c r="I399" s="46" t="s">
        <v>132</v>
      </c>
      <c r="J399" s="46" t="s">
        <v>226</v>
      </c>
      <c r="K399" s="47" t="s">
        <v>1290</v>
      </c>
      <c r="L399" s="99"/>
      <c r="M399" s="76">
        <v>680</v>
      </c>
      <c r="N399" s="103">
        <f t="shared" si="19"/>
        <v>816</v>
      </c>
      <c r="O399" s="49" t="s">
        <v>41</v>
      </c>
      <c r="Q399" s="55" t="s">
        <v>6</v>
      </c>
      <c r="R399" s="70">
        <f>IF(Таблица68[[#This Row],[Столбец2]]="A",1,IF(Таблица68[[#This Row],[Столбец2]]="B",2,IF(Таблица68[[#This Row],[Столбец2]]="C",3)))</f>
        <v>3</v>
      </c>
      <c r="S399" s="107" t="s">
        <v>1643</v>
      </c>
    </row>
    <row r="400" spans="1:19" ht="25.5">
      <c r="A400" s="95" t="s">
        <v>1248</v>
      </c>
      <c r="B400" s="45" t="s">
        <v>502</v>
      </c>
      <c r="C400" s="45" t="s">
        <v>1469</v>
      </c>
      <c r="D400" s="46" t="s">
        <v>1337</v>
      </c>
      <c r="E400" s="46" t="str">
        <f>RIGHT(Таблица68[[#This Row],[Полное  наименование]],19)</f>
        <v>CHV 150 G STR PN 40</v>
      </c>
      <c r="F400" s="46" t="s">
        <v>23</v>
      </c>
      <c r="G400" s="46">
        <v>150</v>
      </c>
      <c r="H400" s="46">
        <v>40</v>
      </c>
      <c r="I400" s="46" t="s">
        <v>132</v>
      </c>
      <c r="J400" s="46" t="s">
        <v>226</v>
      </c>
      <c r="K400" s="47" t="s">
        <v>1290</v>
      </c>
      <c r="L400" s="99"/>
      <c r="M400" s="76">
        <v>1000</v>
      </c>
      <c r="N400" s="103">
        <f t="shared" si="19"/>
        <v>1200</v>
      </c>
      <c r="O400" s="49" t="s">
        <v>41</v>
      </c>
      <c r="Q400" s="55" t="s">
        <v>6</v>
      </c>
      <c r="R400" s="70">
        <f>IF(Таблица68[[#This Row],[Столбец2]]="A",1,IF(Таблица68[[#This Row],[Столбец2]]="B",2,IF(Таблица68[[#This Row],[Столбец2]]="C",3)))</f>
        <v>3</v>
      </c>
      <c r="S400" s="107" t="s">
        <v>1643</v>
      </c>
    </row>
    <row r="401" spans="1:19" ht="25.5">
      <c r="A401" s="95" t="s">
        <v>1249</v>
      </c>
      <c r="B401" s="45" t="s">
        <v>502</v>
      </c>
      <c r="C401" s="45" t="s">
        <v>1470</v>
      </c>
      <c r="D401" s="46" t="s">
        <v>1337</v>
      </c>
      <c r="E401" s="46" t="str">
        <f>RIGHT(Таблица68[[#This Row],[Полное  наименование]],19)</f>
        <v>CHV 150 G ANG PN 40</v>
      </c>
      <c r="F401" s="46" t="s">
        <v>40</v>
      </c>
      <c r="G401" s="46">
        <v>150</v>
      </c>
      <c r="H401" s="46">
        <v>40</v>
      </c>
      <c r="I401" s="46" t="s">
        <v>132</v>
      </c>
      <c r="J401" s="46" t="s">
        <v>226</v>
      </c>
      <c r="K401" s="47" t="s">
        <v>1290</v>
      </c>
      <c r="L401" s="99"/>
      <c r="M401" s="76">
        <v>1000</v>
      </c>
      <c r="N401" s="103">
        <f t="shared" si="19"/>
        <v>1200</v>
      </c>
      <c r="O401" s="49" t="s">
        <v>41</v>
      </c>
      <c r="Q401" s="55" t="s">
        <v>6</v>
      </c>
      <c r="R401" s="70">
        <f>IF(Таблица68[[#This Row],[Столбец2]]="A",1,IF(Таблица68[[#This Row],[Столбец2]]="B",2,IF(Таблица68[[#This Row],[Столбец2]]="C",3)))</f>
        <v>3</v>
      </c>
      <c r="S401" s="107" t="s">
        <v>1643</v>
      </c>
    </row>
    <row r="402" spans="1:19" ht="25.5">
      <c r="A402" s="95" t="s">
        <v>1250</v>
      </c>
      <c r="B402" s="45" t="s">
        <v>502</v>
      </c>
      <c r="C402" s="45" t="s">
        <v>1471</v>
      </c>
      <c r="D402" s="46" t="s">
        <v>1337</v>
      </c>
      <c r="E402" s="46" t="str">
        <f>RIGHT(Таблица68[[#This Row],[Полное  наименование]],19)</f>
        <v>CHV 100 G STR PN 52</v>
      </c>
      <c r="F402" s="46" t="s">
        <v>23</v>
      </c>
      <c r="G402" s="46">
        <v>100</v>
      </c>
      <c r="H402" s="46">
        <v>52</v>
      </c>
      <c r="I402" s="46" t="s">
        <v>132</v>
      </c>
      <c r="J402" s="46" t="s">
        <v>226</v>
      </c>
      <c r="K402" s="47" t="s">
        <v>1290</v>
      </c>
      <c r="L402" s="99"/>
      <c r="M402" s="76">
        <v>460</v>
      </c>
      <c r="N402" s="103">
        <f t="shared" si="19"/>
        <v>552</v>
      </c>
      <c r="O402" s="49" t="s">
        <v>41</v>
      </c>
      <c r="Q402" s="55" t="s">
        <v>6</v>
      </c>
      <c r="R402" s="70">
        <f>IF(Таблица68[[#This Row],[Столбец2]]="A",1,IF(Таблица68[[#This Row],[Столбец2]]="B",2,IF(Таблица68[[#This Row],[Столбец2]]="C",3)))</f>
        <v>3</v>
      </c>
      <c r="S402" s="107" t="s">
        <v>1643</v>
      </c>
    </row>
    <row r="403" spans="1:19" ht="25.5">
      <c r="A403" s="95" t="s">
        <v>1251</v>
      </c>
      <c r="B403" s="45" t="s">
        <v>502</v>
      </c>
      <c r="C403" s="45" t="s">
        <v>1472</v>
      </c>
      <c r="D403" s="46" t="s">
        <v>1337</v>
      </c>
      <c r="E403" s="46" t="str">
        <f>RIGHT(Таблица68[[#This Row],[Полное  наименование]],19)</f>
        <v>CHV 100 G ANG PN 52</v>
      </c>
      <c r="F403" s="46" t="s">
        <v>40</v>
      </c>
      <c r="G403" s="46">
        <v>100</v>
      </c>
      <c r="H403" s="46">
        <v>52</v>
      </c>
      <c r="I403" s="46" t="s">
        <v>132</v>
      </c>
      <c r="J403" s="46" t="s">
        <v>226</v>
      </c>
      <c r="K403" s="47" t="s">
        <v>1290</v>
      </c>
      <c r="L403" s="99"/>
      <c r="M403" s="76">
        <v>460</v>
      </c>
      <c r="N403" s="103">
        <f t="shared" si="19"/>
        <v>552</v>
      </c>
      <c r="O403" s="49" t="s">
        <v>41</v>
      </c>
      <c r="Q403" s="55" t="s">
        <v>6</v>
      </c>
      <c r="R403" s="70">
        <f>IF(Таблица68[[#This Row],[Столбец2]]="A",1,IF(Таблица68[[#This Row],[Столбец2]]="B",2,IF(Таблица68[[#This Row],[Столбец2]]="C",3)))</f>
        <v>3</v>
      </c>
      <c r="S403" s="107" t="s">
        <v>1643</v>
      </c>
    </row>
    <row r="404" spans="1:19" ht="25.5">
      <c r="A404" s="95" t="s">
        <v>1252</v>
      </c>
      <c r="B404" s="45" t="s">
        <v>502</v>
      </c>
      <c r="C404" s="45" t="s">
        <v>1473</v>
      </c>
      <c r="D404" s="46" t="s">
        <v>1337</v>
      </c>
      <c r="E404" s="46" t="str">
        <f>RIGHT(Таблица68[[#This Row],[Полное  наименование]],19)</f>
        <v>CHV 125 G STR PN 52</v>
      </c>
      <c r="F404" s="46" t="s">
        <v>23</v>
      </c>
      <c r="G404" s="46">
        <v>125</v>
      </c>
      <c r="H404" s="46">
        <v>52</v>
      </c>
      <c r="I404" s="46" t="s">
        <v>132</v>
      </c>
      <c r="J404" s="46" t="s">
        <v>226</v>
      </c>
      <c r="K404" s="47" t="s">
        <v>1290</v>
      </c>
      <c r="L404" s="99"/>
      <c r="M404" s="76">
        <v>870</v>
      </c>
      <c r="N404" s="103">
        <f t="shared" ref="N404:N437" si="20">M404*1.2</f>
        <v>1044</v>
      </c>
      <c r="O404" s="49" t="s">
        <v>41</v>
      </c>
      <c r="Q404" s="55" t="s">
        <v>6</v>
      </c>
      <c r="R404" s="70">
        <f>IF(Таблица68[[#This Row],[Столбец2]]="A",1,IF(Таблица68[[#This Row],[Столбец2]]="B",2,IF(Таблица68[[#This Row],[Столбец2]]="C",3)))</f>
        <v>3</v>
      </c>
      <c r="S404" s="107" t="s">
        <v>1643</v>
      </c>
    </row>
    <row r="405" spans="1:19" ht="25.5">
      <c r="A405" s="95" t="s">
        <v>1253</v>
      </c>
      <c r="B405" s="45" t="s">
        <v>502</v>
      </c>
      <c r="C405" s="45" t="s">
        <v>1474</v>
      </c>
      <c r="D405" s="46" t="s">
        <v>1337</v>
      </c>
      <c r="E405" s="46" t="str">
        <f>RIGHT(Таблица68[[#This Row],[Полное  наименование]],19)</f>
        <v>CHV 125 G ANG PN 52</v>
      </c>
      <c r="F405" s="46" t="s">
        <v>40</v>
      </c>
      <c r="G405" s="46">
        <v>125</v>
      </c>
      <c r="H405" s="46">
        <v>52</v>
      </c>
      <c r="I405" s="46" t="s">
        <v>132</v>
      </c>
      <c r="J405" s="46" t="s">
        <v>226</v>
      </c>
      <c r="K405" s="47" t="s">
        <v>1290</v>
      </c>
      <c r="L405" s="99"/>
      <c r="M405" s="76">
        <v>870</v>
      </c>
      <c r="N405" s="103">
        <f t="shared" si="20"/>
        <v>1044</v>
      </c>
      <c r="O405" s="49" t="s">
        <v>41</v>
      </c>
      <c r="Q405" s="55" t="s">
        <v>6</v>
      </c>
      <c r="R405" s="70">
        <f>IF(Таблица68[[#This Row],[Столбец2]]="A",1,IF(Таблица68[[#This Row],[Столбец2]]="B",2,IF(Таблица68[[#This Row],[Столбец2]]="C",3)))</f>
        <v>3</v>
      </c>
      <c r="S405" s="107" t="s">
        <v>1643</v>
      </c>
    </row>
    <row r="406" spans="1:19" ht="25.5">
      <c r="A406" s="95" t="s">
        <v>1254</v>
      </c>
      <c r="B406" s="45" t="s">
        <v>502</v>
      </c>
      <c r="C406" s="45" t="s">
        <v>1475</v>
      </c>
      <c r="D406" s="46" t="s">
        <v>1337</v>
      </c>
      <c r="E406" s="46" t="str">
        <f>RIGHT(Таблица68[[#This Row],[Полное  наименование]],19)</f>
        <v>CHV 150 G STR PN 52</v>
      </c>
      <c r="F406" s="46" t="s">
        <v>23</v>
      </c>
      <c r="G406" s="46">
        <v>150</v>
      </c>
      <c r="H406" s="46">
        <v>52</v>
      </c>
      <c r="I406" s="46" t="s">
        <v>132</v>
      </c>
      <c r="J406" s="46" t="s">
        <v>226</v>
      </c>
      <c r="K406" s="47" t="s">
        <v>1290</v>
      </c>
      <c r="L406" s="99"/>
      <c r="M406" s="76">
        <v>1290</v>
      </c>
      <c r="N406" s="103">
        <f t="shared" si="20"/>
        <v>1548</v>
      </c>
      <c r="O406" s="49" t="s">
        <v>41</v>
      </c>
      <c r="Q406" s="55" t="s">
        <v>6</v>
      </c>
      <c r="R406" s="70">
        <f>IF(Таблица68[[#This Row],[Столбец2]]="A",1,IF(Таблица68[[#This Row],[Столбец2]]="B",2,IF(Таблица68[[#This Row],[Столбец2]]="C",3)))</f>
        <v>3</v>
      </c>
      <c r="S406" s="107" t="s">
        <v>1643</v>
      </c>
    </row>
    <row r="407" spans="1:19" ht="25.5">
      <c r="A407" s="95" t="s">
        <v>1255</v>
      </c>
      <c r="B407" s="45" t="s">
        <v>502</v>
      </c>
      <c r="C407" s="45" t="s">
        <v>1476</v>
      </c>
      <c r="D407" s="46" t="s">
        <v>1337</v>
      </c>
      <c r="E407" s="46" t="str">
        <f>RIGHT(Таблица68[[#This Row],[Полное  наименование]],19)</f>
        <v>CHV 150 G ANG PN 52</v>
      </c>
      <c r="F407" s="46" t="s">
        <v>40</v>
      </c>
      <c r="G407" s="46">
        <v>150</v>
      </c>
      <c r="H407" s="46">
        <v>52</v>
      </c>
      <c r="I407" s="46" t="s">
        <v>132</v>
      </c>
      <c r="J407" s="46" t="s">
        <v>226</v>
      </c>
      <c r="K407" s="47" t="s">
        <v>1290</v>
      </c>
      <c r="L407" s="99"/>
      <c r="M407" s="76">
        <v>1290</v>
      </c>
      <c r="N407" s="103">
        <f t="shared" si="20"/>
        <v>1548</v>
      </c>
      <c r="O407" s="49" t="s">
        <v>41</v>
      </c>
      <c r="Q407" s="55" t="s">
        <v>6</v>
      </c>
      <c r="R407" s="70">
        <f>IF(Таблица68[[#This Row],[Столбец2]]="A",1,IF(Таблица68[[#This Row],[Столбец2]]="B",2,IF(Таблица68[[#This Row],[Столбец2]]="C",3)))</f>
        <v>3</v>
      </c>
      <c r="S407" s="107" t="s">
        <v>1643</v>
      </c>
    </row>
    <row r="408" spans="1:19" ht="25.5">
      <c r="A408" s="95" t="s">
        <v>1256</v>
      </c>
      <c r="B408" s="45" t="s">
        <v>532</v>
      </c>
      <c r="C408" s="45" t="s">
        <v>1477</v>
      </c>
      <c r="D408" s="46" t="s">
        <v>1338</v>
      </c>
      <c r="E408" s="46" t="str">
        <f>RIGHT(Таблица68[[#This Row],[Полное  наименование]],19)</f>
        <v>SCA 100 G STR PN 40</v>
      </c>
      <c r="F408" s="46" t="s">
        <v>23</v>
      </c>
      <c r="G408" s="46">
        <v>100</v>
      </c>
      <c r="H408" s="46">
        <v>40</v>
      </c>
      <c r="I408" s="46" t="s">
        <v>132</v>
      </c>
      <c r="J408" s="46" t="s">
        <v>226</v>
      </c>
      <c r="K408" s="47" t="s">
        <v>1290</v>
      </c>
      <c r="L408" s="99"/>
      <c r="M408" s="76">
        <v>420</v>
      </c>
      <c r="N408" s="103">
        <f t="shared" si="20"/>
        <v>504</v>
      </c>
      <c r="O408" s="49" t="s">
        <v>41</v>
      </c>
      <c r="Q408" s="55" t="s">
        <v>6</v>
      </c>
      <c r="R408" s="70">
        <f>IF(Таблица68[[#This Row],[Столбец2]]="A",1,IF(Таблица68[[#This Row],[Столбец2]]="B",2,IF(Таблица68[[#This Row],[Столбец2]]="C",3)))</f>
        <v>3</v>
      </c>
      <c r="S408" s="107" t="s">
        <v>1643</v>
      </c>
    </row>
    <row r="409" spans="1:19" ht="25.5">
      <c r="A409" s="95" t="s">
        <v>1257</v>
      </c>
      <c r="B409" s="45" t="s">
        <v>532</v>
      </c>
      <c r="C409" s="45" t="s">
        <v>1478</v>
      </c>
      <c r="D409" s="46" t="s">
        <v>1338</v>
      </c>
      <c r="E409" s="46" t="str">
        <f>RIGHT(Таблица68[[#This Row],[Полное  наименование]],19)</f>
        <v>SCA 100 G ANG PN 40</v>
      </c>
      <c r="F409" s="46" t="s">
        <v>40</v>
      </c>
      <c r="G409" s="46">
        <v>100</v>
      </c>
      <c r="H409" s="46">
        <v>40</v>
      </c>
      <c r="I409" s="46" t="s">
        <v>132</v>
      </c>
      <c r="J409" s="46" t="s">
        <v>226</v>
      </c>
      <c r="K409" s="47" t="s">
        <v>1290</v>
      </c>
      <c r="L409" s="99"/>
      <c r="M409" s="76">
        <v>420</v>
      </c>
      <c r="N409" s="103">
        <f t="shared" si="20"/>
        <v>504</v>
      </c>
      <c r="O409" s="49" t="s">
        <v>41</v>
      </c>
      <c r="Q409" s="55" t="s">
        <v>6</v>
      </c>
      <c r="R409" s="70">
        <f>IF(Таблица68[[#This Row],[Столбец2]]="A",1,IF(Таблица68[[#This Row],[Столбец2]]="B",2,IF(Таблица68[[#This Row],[Столбец2]]="C",3)))</f>
        <v>3</v>
      </c>
      <c r="S409" s="107" t="s">
        <v>1643</v>
      </c>
    </row>
    <row r="410" spans="1:19" ht="25.5">
      <c r="A410" s="95" t="s">
        <v>1258</v>
      </c>
      <c r="B410" s="45" t="s">
        <v>532</v>
      </c>
      <c r="C410" s="45" t="s">
        <v>1479</v>
      </c>
      <c r="D410" s="46" t="s">
        <v>1338</v>
      </c>
      <c r="E410" s="46" t="str">
        <f>RIGHT(Таблица68[[#This Row],[Полное  наименование]],19)</f>
        <v>SCA 125 G STR PN 40</v>
      </c>
      <c r="F410" s="46" t="s">
        <v>23</v>
      </c>
      <c r="G410" s="46">
        <v>125</v>
      </c>
      <c r="H410" s="46">
        <v>40</v>
      </c>
      <c r="I410" s="46" t="s">
        <v>132</v>
      </c>
      <c r="J410" s="46" t="s">
        <v>226</v>
      </c>
      <c r="K410" s="47" t="s">
        <v>1290</v>
      </c>
      <c r="L410" s="99"/>
      <c r="M410" s="76">
        <v>830</v>
      </c>
      <c r="N410" s="103">
        <f t="shared" si="20"/>
        <v>996</v>
      </c>
      <c r="O410" s="49" t="s">
        <v>41</v>
      </c>
      <c r="Q410" s="55" t="s">
        <v>6</v>
      </c>
      <c r="R410" s="70">
        <f>IF(Таблица68[[#This Row],[Столбец2]]="A",1,IF(Таблица68[[#This Row],[Столбец2]]="B",2,IF(Таблица68[[#This Row],[Столбец2]]="C",3)))</f>
        <v>3</v>
      </c>
      <c r="S410" s="107" t="s">
        <v>1643</v>
      </c>
    </row>
    <row r="411" spans="1:19" ht="25.5">
      <c r="A411" s="95" t="s">
        <v>1259</v>
      </c>
      <c r="B411" s="45" t="s">
        <v>532</v>
      </c>
      <c r="C411" s="45" t="s">
        <v>1480</v>
      </c>
      <c r="D411" s="46" t="s">
        <v>1338</v>
      </c>
      <c r="E411" s="46" t="str">
        <f>RIGHT(Таблица68[[#This Row],[Полное  наименование]],19)</f>
        <v>SCA 125 G ANG PN 40</v>
      </c>
      <c r="F411" s="46" t="s">
        <v>40</v>
      </c>
      <c r="G411" s="46">
        <v>125</v>
      </c>
      <c r="H411" s="46">
        <v>40</v>
      </c>
      <c r="I411" s="46" t="s">
        <v>132</v>
      </c>
      <c r="J411" s="46" t="s">
        <v>226</v>
      </c>
      <c r="K411" s="47" t="s">
        <v>1290</v>
      </c>
      <c r="L411" s="99"/>
      <c r="M411" s="76">
        <v>830</v>
      </c>
      <c r="N411" s="103">
        <f t="shared" si="20"/>
        <v>996</v>
      </c>
      <c r="O411" s="49" t="s">
        <v>41</v>
      </c>
      <c r="Q411" s="55" t="s">
        <v>6</v>
      </c>
      <c r="R411" s="70">
        <f>IF(Таблица68[[#This Row],[Столбец2]]="A",1,IF(Таблица68[[#This Row],[Столбец2]]="B",2,IF(Таблица68[[#This Row],[Столбец2]]="C",3)))</f>
        <v>3</v>
      </c>
      <c r="S411" s="107" t="s">
        <v>1643</v>
      </c>
    </row>
    <row r="412" spans="1:19" ht="25.5">
      <c r="A412" s="95" t="s">
        <v>1260</v>
      </c>
      <c r="B412" s="45" t="s">
        <v>532</v>
      </c>
      <c r="C412" s="45" t="s">
        <v>1481</v>
      </c>
      <c r="D412" s="46" t="s">
        <v>1338</v>
      </c>
      <c r="E412" s="46" t="str">
        <f>RIGHT(Таблица68[[#This Row],[Полное  наименование]],19)</f>
        <v>SCA 150 G STR PN 40</v>
      </c>
      <c r="F412" s="46" t="s">
        <v>23</v>
      </c>
      <c r="G412" s="46">
        <v>150</v>
      </c>
      <c r="H412" s="46">
        <v>40</v>
      </c>
      <c r="I412" s="46" t="s">
        <v>132</v>
      </c>
      <c r="J412" s="46" t="s">
        <v>226</v>
      </c>
      <c r="K412" s="47" t="s">
        <v>1290</v>
      </c>
      <c r="L412" s="99"/>
      <c r="M412" s="76">
        <v>1200</v>
      </c>
      <c r="N412" s="103">
        <f t="shared" si="20"/>
        <v>1440</v>
      </c>
      <c r="O412" s="49" t="s">
        <v>41</v>
      </c>
      <c r="Q412" s="55" t="s">
        <v>6</v>
      </c>
      <c r="R412" s="70">
        <f>IF(Таблица68[[#This Row],[Столбец2]]="A",1,IF(Таблица68[[#This Row],[Столбец2]]="B",2,IF(Таблица68[[#This Row],[Столбец2]]="C",3)))</f>
        <v>3</v>
      </c>
      <c r="S412" s="107" t="s">
        <v>1643</v>
      </c>
    </row>
    <row r="413" spans="1:19" ht="25.5">
      <c r="A413" s="95" t="s">
        <v>1261</v>
      </c>
      <c r="B413" s="45" t="s">
        <v>532</v>
      </c>
      <c r="C413" s="45" t="s">
        <v>1482</v>
      </c>
      <c r="D413" s="46" t="s">
        <v>1338</v>
      </c>
      <c r="E413" s="46" t="str">
        <f>RIGHT(Таблица68[[#This Row],[Полное  наименование]],19)</f>
        <v>SCA 150 G ANG PN 40</v>
      </c>
      <c r="F413" s="46" t="s">
        <v>40</v>
      </c>
      <c r="G413" s="46">
        <v>150</v>
      </c>
      <c r="H413" s="46">
        <v>40</v>
      </c>
      <c r="I413" s="46" t="s">
        <v>132</v>
      </c>
      <c r="J413" s="46" t="s">
        <v>226</v>
      </c>
      <c r="K413" s="47" t="s">
        <v>1290</v>
      </c>
      <c r="L413" s="99"/>
      <c r="M413" s="76">
        <v>1200</v>
      </c>
      <c r="N413" s="103">
        <f t="shared" si="20"/>
        <v>1440</v>
      </c>
      <c r="O413" s="49" t="s">
        <v>41</v>
      </c>
      <c r="Q413" s="55" t="s">
        <v>6</v>
      </c>
      <c r="R413" s="70">
        <f>IF(Таблица68[[#This Row],[Столбец2]]="A",1,IF(Таблица68[[#This Row],[Столбец2]]="B",2,IF(Таблица68[[#This Row],[Столбец2]]="C",3)))</f>
        <v>3</v>
      </c>
      <c r="S413" s="107" t="s">
        <v>1643</v>
      </c>
    </row>
    <row r="414" spans="1:19" ht="25.5">
      <c r="A414" s="95" t="s">
        <v>1262</v>
      </c>
      <c r="B414" s="45" t="s">
        <v>532</v>
      </c>
      <c r="C414" s="45" t="s">
        <v>1483</v>
      </c>
      <c r="D414" s="46" t="s">
        <v>1338</v>
      </c>
      <c r="E414" s="46" t="str">
        <f>RIGHT(Таблица68[[#This Row],[Полное  наименование]],19)</f>
        <v>SCA 100 G STR PN 52</v>
      </c>
      <c r="F414" s="46" t="s">
        <v>23</v>
      </c>
      <c r="G414" s="46">
        <v>100</v>
      </c>
      <c r="H414" s="46">
        <v>52</v>
      </c>
      <c r="I414" s="46" t="s">
        <v>132</v>
      </c>
      <c r="J414" s="46" t="s">
        <v>226</v>
      </c>
      <c r="K414" s="47" t="s">
        <v>1290</v>
      </c>
      <c r="L414" s="99"/>
      <c r="M414" s="76">
        <v>480</v>
      </c>
      <c r="N414" s="103">
        <f t="shared" si="20"/>
        <v>576</v>
      </c>
      <c r="O414" s="49" t="s">
        <v>41</v>
      </c>
      <c r="Q414" s="55" t="s">
        <v>6</v>
      </c>
      <c r="R414" s="70">
        <f>IF(Таблица68[[#This Row],[Столбец2]]="A",1,IF(Таблица68[[#This Row],[Столбец2]]="B",2,IF(Таблица68[[#This Row],[Столбец2]]="C",3)))</f>
        <v>3</v>
      </c>
      <c r="S414" s="107" t="s">
        <v>1643</v>
      </c>
    </row>
    <row r="415" spans="1:19" ht="25.5">
      <c r="A415" s="95" t="s">
        <v>1263</v>
      </c>
      <c r="B415" s="45" t="s">
        <v>532</v>
      </c>
      <c r="C415" s="45" t="s">
        <v>1484</v>
      </c>
      <c r="D415" s="46" t="s">
        <v>1338</v>
      </c>
      <c r="E415" s="46" t="str">
        <f>RIGHT(Таблица68[[#This Row],[Полное  наименование]],19)</f>
        <v>SCA 100 G ANG PN 52</v>
      </c>
      <c r="F415" s="46" t="s">
        <v>40</v>
      </c>
      <c r="G415" s="46">
        <v>100</v>
      </c>
      <c r="H415" s="46">
        <v>52</v>
      </c>
      <c r="I415" s="46" t="s">
        <v>132</v>
      </c>
      <c r="J415" s="46" t="s">
        <v>226</v>
      </c>
      <c r="K415" s="47" t="s">
        <v>1290</v>
      </c>
      <c r="L415" s="99"/>
      <c r="M415" s="76">
        <v>480</v>
      </c>
      <c r="N415" s="103">
        <f t="shared" si="20"/>
        <v>576</v>
      </c>
      <c r="O415" s="49" t="s">
        <v>41</v>
      </c>
      <c r="Q415" s="55" t="s">
        <v>6</v>
      </c>
      <c r="R415" s="70">
        <f>IF(Таблица68[[#This Row],[Столбец2]]="A",1,IF(Таблица68[[#This Row],[Столбец2]]="B",2,IF(Таблица68[[#This Row],[Столбец2]]="C",3)))</f>
        <v>3</v>
      </c>
      <c r="S415" s="107" t="s">
        <v>1643</v>
      </c>
    </row>
    <row r="416" spans="1:19" ht="25.5">
      <c r="A416" s="95" t="s">
        <v>1264</v>
      </c>
      <c r="B416" s="45" t="s">
        <v>532</v>
      </c>
      <c r="C416" s="45" t="s">
        <v>1485</v>
      </c>
      <c r="D416" s="46" t="s">
        <v>1338</v>
      </c>
      <c r="E416" s="46" t="str">
        <f>RIGHT(Таблица68[[#This Row],[Полное  наименование]],19)</f>
        <v>SCA 125 G STR PN 52</v>
      </c>
      <c r="F416" s="46" t="s">
        <v>23</v>
      </c>
      <c r="G416" s="46">
        <v>125</v>
      </c>
      <c r="H416" s="46">
        <v>52</v>
      </c>
      <c r="I416" s="46" t="s">
        <v>132</v>
      </c>
      <c r="J416" s="46" t="s">
        <v>226</v>
      </c>
      <c r="K416" s="47" t="s">
        <v>1290</v>
      </c>
      <c r="L416" s="99"/>
      <c r="M416" s="76">
        <v>990</v>
      </c>
      <c r="N416" s="103">
        <f t="shared" si="20"/>
        <v>1188</v>
      </c>
      <c r="O416" s="49" t="s">
        <v>41</v>
      </c>
      <c r="Q416" s="55" t="s">
        <v>6</v>
      </c>
      <c r="R416" s="70">
        <f>IF(Таблица68[[#This Row],[Столбец2]]="A",1,IF(Таблица68[[#This Row],[Столбец2]]="B",2,IF(Таблица68[[#This Row],[Столбец2]]="C",3)))</f>
        <v>3</v>
      </c>
      <c r="S416" s="107" t="s">
        <v>1643</v>
      </c>
    </row>
    <row r="417" spans="1:19" ht="25.5">
      <c r="A417" s="95" t="s">
        <v>1265</v>
      </c>
      <c r="B417" s="45" t="s">
        <v>532</v>
      </c>
      <c r="C417" s="45" t="s">
        <v>1486</v>
      </c>
      <c r="D417" s="46" t="s">
        <v>1338</v>
      </c>
      <c r="E417" s="46" t="str">
        <f>RIGHT(Таблица68[[#This Row],[Полное  наименование]],19)</f>
        <v>SCA 125 G ANG PN 52</v>
      </c>
      <c r="F417" s="46" t="s">
        <v>40</v>
      </c>
      <c r="G417" s="46">
        <v>125</v>
      </c>
      <c r="H417" s="46">
        <v>52</v>
      </c>
      <c r="I417" s="46" t="s">
        <v>132</v>
      </c>
      <c r="J417" s="46" t="s">
        <v>226</v>
      </c>
      <c r="K417" s="47" t="s">
        <v>1290</v>
      </c>
      <c r="L417" s="99"/>
      <c r="M417" s="76">
        <v>990</v>
      </c>
      <c r="N417" s="103">
        <f t="shared" si="20"/>
        <v>1188</v>
      </c>
      <c r="O417" s="49" t="s">
        <v>41</v>
      </c>
      <c r="Q417" s="55" t="s">
        <v>6</v>
      </c>
      <c r="R417" s="70">
        <f>IF(Таблица68[[#This Row],[Столбец2]]="A",1,IF(Таблица68[[#This Row],[Столбец2]]="B",2,IF(Таблица68[[#This Row],[Столбец2]]="C",3)))</f>
        <v>3</v>
      </c>
      <c r="S417" s="107" t="s">
        <v>1643</v>
      </c>
    </row>
    <row r="418" spans="1:19" ht="25.5">
      <c r="A418" s="95" t="s">
        <v>1266</v>
      </c>
      <c r="B418" s="45" t="s">
        <v>532</v>
      </c>
      <c r="C418" s="45" t="s">
        <v>1487</v>
      </c>
      <c r="D418" s="46" t="s">
        <v>1338</v>
      </c>
      <c r="E418" s="46" t="str">
        <f>RIGHT(Таблица68[[#This Row],[Полное  наименование]],19)</f>
        <v>SCA 150 G STR PN 52</v>
      </c>
      <c r="F418" s="46" t="s">
        <v>23</v>
      </c>
      <c r="G418" s="46">
        <v>150</v>
      </c>
      <c r="H418" s="46">
        <v>52</v>
      </c>
      <c r="I418" s="46" t="s">
        <v>132</v>
      </c>
      <c r="J418" s="46" t="s">
        <v>226</v>
      </c>
      <c r="K418" s="47" t="s">
        <v>1290</v>
      </c>
      <c r="L418" s="99"/>
      <c r="M418" s="76">
        <v>1400</v>
      </c>
      <c r="N418" s="103">
        <f t="shared" si="20"/>
        <v>1680</v>
      </c>
      <c r="O418" s="49" t="s">
        <v>41</v>
      </c>
      <c r="Q418" s="55" t="s">
        <v>6</v>
      </c>
      <c r="R418" s="70">
        <f>IF(Таблица68[[#This Row],[Столбец2]]="A",1,IF(Таблица68[[#This Row],[Столбец2]]="B",2,IF(Таблица68[[#This Row],[Столбец2]]="C",3)))</f>
        <v>3</v>
      </c>
      <c r="S418" s="107" t="s">
        <v>1643</v>
      </c>
    </row>
    <row r="419" spans="1:19" ht="25.5">
      <c r="A419" s="95" t="s">
        <v>1267</v>
      </c>
      <c r="B419" s="45" t="s">
        <v>532</v>
      </c>
      <c r="C419" s="45" t="s">
        <v>1488</v>
      </c>
      <c r="D419" s="46" t="s">
        <v>1338</v>
      </c>
      <c r="E419" s="46" t="str">
        <f>RIGHT(Таблица68[[#This Row],[Полное  наименование]],19)</f>
        <v>SCA 150 G ANG PN 52</v>
      </c>
      <c r="F419" s="46" t="s">
        <v>40</v>
      </c>
      <c r="G419" s="46">
        <v>150</v>
      </c>
      <c r="H419" s="46">
        <v>52</v>
      </c>
      <c r="I419" s="46" t="s">
        <v>132</v>
      </c>
      <c r="J419" s="46" t="s">
        <v>226</v>
      </c>
      <c r="K419" s="47" t="s">
        <v>1290</v>
      </c>
      <c r="L419" s="99"/>
      <c r="M419" s="76">
        <v>1400</v>
      </c>
      <c r="N419" s="103">
        <f t="shared" si="20"/>
        <v>1680</v>
      </c>
      <c r="O419" s="49" t="s">
        <v>41</v>
      </c>
      <c r="Q419" s="55" t="s">
        <v>6</v>
      </c>
      <c r="R419" s="70">
        <f>IF(Таблица68[[#This Row],[Столбец2]]="A",1,IF(Таблица68[[#This Row],[Столбец2]]="B",2,IF(Таблица68[[#This Row],[Столбец2]]="C",3)))</f>
        <v>3</v>
      </c>
      <c r="S419" s="107" t="s">
        <v>1643</v>
      </c>
    </row>
    <row r="420" spans="1:19" ht="28.5">
      <c r="A420" s="95" t="s">
        <v>1268</v>
      </c>
      <c r="B420" s="45" t="s">
        <v>827</v>
      </c>
      <c r="C420" s="45" t="s">
        <v>1427</v>
      </c>
      <c r="D420" s="46" t="s">
        <v>396</v>
      </c>
      <c r="E420" s="46" t="str">
        <f>RIGHT(Таблица68[[#This Row],[Полное  наименование]],7)</f>
        <v>PM 20 G</v>
      </c>
      <c r="F420" s="46" t="s">
        <v>23</v>
      </c>
      <c r="G420" s="46">
        <v>20</v>
      </c>
      <c r="H420" s="52" t="s">
        <v>387</v>
      </c>
      <c r="I420" s="46" t="s">
        <v>388</v>
      </c>
      <c r="J420" s="46" t="s">
        <v>368</v>
      </c>
      <c r="K420" s="47" t="s">
        <v>1433</v>
      </c>
      <c r="L420" s="99"/>
      <c r="M420" s="76">
        <v>400</v>
      </c>
      <c r="N420" s="103">
        <f t="shared" si="20"/>
        <v>480</v>
      </c>
      <c r="O420" s="49" t="s">
        <v>41</v>
      </c>
      <c r="Q420" s="55" t="s">
        <v>6</v>
      </c>
      <c r="R420" s="70">
        <f>IF(Таблица68[[#This Row],[Столбец2]]="A",1,IF(Таблица68[[#This Row],[Столбец2]]="B",2,IF(Таблица68[[#This Row],[Столбец2]]="C",3)))</f>
        <v>3</v>
      </c>
      <c r="S420" s="107" t="s">
        <v>1643</v>
      </c>
    </row>
    <row r="421" spans="1:19" ht="28.5">
      <c r="A421" s="95" t="s">
        <v>1269</v>
      </c>
      <c r="B421" s="45" t="s">
        <v>827</v>
      </c>
      <c r="C421" s="45" t="s">
        <v>1428</v>
      </c>
      <c r="D421" s="46" t="s">
        <v>396</v>
      </c>
      <c r="E421" s="46" t="str">
        <f>RIGHT(Таблица68[[#This Row],[Полное  наименование]],7)</f>
        <v>PM 25 G</v>
      </c>
      <c r="F421" s="46" t="s">
        <v>23</v>
      </c>
      <c r="G421" s="46">
        <v>25</v>
      </c>
      <c r="H421" s="52" t="s">
        <v>387</v>
      </c>
      <c r="I421" s="46" t="s">
        <v>388</v>
      </c>
      <c r="J421" s="46" t="s">
        <v>368</v>
      </c>
      <c r="K421" s="47" t="s">
        <v>1433</v>
      </c>
      <c r="L421" s="99"/>
      <c r="M421" s="76">
        <v>550</v>
      </c>
      <c r="N421" s="103">
        <f t="shared" si="20"/>
        <v>660</v>
      </c>
      <c r="O421" s="49" t="s">
        <v>41</v>
      </c>
      <c r="Q421" s="55" t="s">
        <v>6</v>
      </c>
      <c r="R421" s="70">
        <f>IF(Таблица68[[#This Row],[Столбец2]]="A",1,IF(Таблица68[[#This Row],[Столбец2]]="B",2,IF(Таблица68[[#This Row],[Столбец2]]="C",3)))</f>
        <v>3</v>
      </c>
      <c r="S421" s="107" t="s">
        <v>1643</v>
      </c>
    </row>
    <row r="422" spans="1:19" ht="28.5">
      <c r="A422" s="95" t="s">
        <v>1270</v>
      </c>
      <c r="B422" s="45" t="s">
        <v>827</v>
      </c>
      <c r="C422" s="45" t="s">
        <v>1429</v>
      </c>
      <c r="D422" s="46" t="s">
        <v>396</v>
      </c>
      <c r="E422" s="46" t="str">
        <f>RIGHT(Таблица68[[#This Row],[Полное  наименование]],7)</f>
        <v>PM 32 G</v>
      </c>
      <c r="F422" s="46" t="s">
        <v>23</v>
      </c>
      <c r="G422" s="46">
        <v>32</v>
      </c>
      <c r="H422" s="52" t="s">
        <v>387</v>
      </c>
      <c r="I422" s="46" t="s">
        <v>388</v>
      </c>
      <c r="J422" s="46" t="s">
        <v>368</v>
      </c>
      <c r="K422" s="47" t="s">
        <v>1433</v>
      </c>
      <c r="L422" s="99"/>
      <c r="M422" s="76">
        <v>680</v>
      </c>
      <c r="N422" s="103">
        <f t="shared" si="20"/>
        <v>816</v>
      </c>
      <c r="O422" s="49" t="s">
        <v>41</v>
      </c>
      <c r="Q422" s="55" t="s">
        <v>6</v>
      </c>
      <c r="R422" s="70">
        <f>IF(Таблица68[[#This Row],[Столбец2]]="A",1,IF(Таблица68[[#This Row],[Столбец2]]="B",2,IF(Таблица68[[#This Row],[Столбец2]]="C",3)))</f>
        <v>3</v>
      </c>
      <c r="S422" s="107" t="s">
        <v>1643</v>
      </c>
    </row>
    <row r="423" spans="1:19" ht="28.5">
      <c r="A423" s="95" t="s">
        <v>1271</v>
      </c>
      <c r="B423" s="45" t="s">
        <v>827</v>
      </c>
      <c r="C423" s="45" t="s">
        <v>1430</v>
      </c>
      <c r="D423" s="46" t="s">
        <v>396</v>
      </c>
      <c r="E423" s="46" t="str">
        <f>RIGHT(Таблица68[[#This Row],[Полное  наименование]],7)</f>
        <v>PM 40 G</v>
      </c>
      <c r="F423" s="46" t="s">
        <v>23</v>
      </c>
      <c r="G423" s="46">
        <v>40</v>
      </c>
      <c r="H423" s="52" t="s">
        <v>387</v>
      </c>
      <c r="I423" s="46" t="s">
        <v>388</v>
      </c>
      <c r="J423" s="46" t="s">
        <v>368</v>
      </c>
      <c r="K423" s="47" t="s">
        <v>1433</v>
      </c>
      <c r="L423" s="99"/>
      <c r="M423" s="76">
        <v>780</v>
      </c>
      <c r="N423" s="103">
        <f t="shared" si="20"/>
        <v>936</v>
      </c>
      <c r="O423" s="49" t="s">
        <v>41</v>
      </c>
      <c r="Q423" s="55" t="s">
        <v>6</v>
      </c>
      <c r="R423" s="70">
        <f>IF(Таблица68[[#This Row],[Столбец2]]="A",1,IF(Таблица68[[#This Row],[Столбец2]]="B",2,IF(Таблица68[[#This Row],[Столбец2]]="C",3)))</f>
        <v>3</v>
      </c>
      <c r="S423" s="107" t="s">
        <v>1643</v>
      </c>
    </row>
    <row r="424" spans="1:19" ht="28.5">
      <c r="A424" s="95" t="s">
        <v>1272</v>
      </c>
      <c r="B424" s="45" t="s">
        <v>827</v>
      </c>
      <c r="C424" s="45" t="s">
        <v>1431</v>
      </c>
      <c r="D424" s="46" t="s">
        <v>396</v>
      </c>
      <c r="E424" s="46" t="str">
        <f>RIGHT(Таблица68[[#This Row],[Полное  наименование]],7)</f>
        <v>PM 50 G</v>
      </c>
      <c r="F424" s="46" t="s">
        <v>23</v>
      </c>
      <c r="G424" s="46">
        <v>50</v>
      </c>
      <c r="H424" s="52" t="s">
        <v>387</v>
      </c>
      <c r="I424" s="46" t="s">
        <v>388</v>
      </c>
      <c r="J424" s="46" t="s">
        <v>368</v>
      </c>
      <c r="K424" s="47" t="s">
        <v>1433</v>
      </c>
      <c r="L424" s="99"/>
      <c r="M424" s="76">
        <v>910</v>
      </c>
      <c r="N424" s="103">
        <f t="shared" si="20"/>
        <v>1092</v>
      </c>
      <c r="O424" s="49" t="s">
        <v>41</v>
      </c>
      <c r="Q424" s="55" t="s">
        <v>6</v>
      </c>
      <c r="R424" s="70">
        <f>IF(Таблица68[[#This Row],[Столбец2]]="A",1,IF(Таблица68[[#This Row],[Столбец2]]="B",2,IF(Таблица68[[#This Row],[Столбец2]]="C",3)))</f>
        <v>3</v>
      </c>
      <c r="S424" s="107" t="s">
        <v>1643</v>
      </c>
    </row>
    <row r="425" spans="1:19" ht="28.5">
      <c r="A425" s="95" t="s">
        <v>1273</v>
      </c>
      <c r="B425" s="45" t="s">
        <v>827</v>
      </c>
      <c r="C425" s="45" t="s">
        <v>1432</v>
      </c>
      <c r="D425" s="46" t="s">
        <v>396</v>
      </c>
      <c r="E425" s="46" t="str">
        <f>RIGHT(Таблица68[[#This Row],[Полное  наименование]],8)</f>
        <v>PM 100 G</v>
      </c>
      <c r="F425" s="46" t="s">
        <v>23</v>
      </c>
      <c r="G425" s="46">
        <v>100</v>
      </c>
      <c r="H425" s="52" t="s">
        <v>387</v>
      </c>
      <c r="I425" s="46" t="s">
        <v>388</v>
      </c>
      <c r="J425" s="46" t="s">
        <v>368</v>
      </c>
      <c r="K425" s="47" t="s">
        <v>1433</v>
      </c>
      <c r="L425" s="99"/>
      <c r="M425" s="76">
        <v>2350</v>
      </c>
      <c r="N425" s="103">
        <f t="shared" si="20"/>
        <v>2820</v>
      </c>
      <c r="O425" s="49" t="s">
        <v>41</v>
      </c>
      <c r="Q425" s="55" t="s">
        <v>6</v>
      </c>
      <c r="R425" s="70">
        <f>IF(Таблица68[[#This Row],[Столбец2]]="A",1,IF(Таблица68[[#This Row],[Столбец2]]="B",2,IF(Таблица68[[#This Row],[Столбец2]]="C",3)))</f>
        <v>3</v>
      </c>
      <c r="S425" s="107" t="s">
        <v>1643</v>
      </c>
    </row>
    <row r="426" spans="1:19" ht="25.5">
      <c r="A426" s="46" t="s">
        <v>1274</v>
      </c>
      <c r="B426" s="45" t="s">
        <v>827</v>
      </c>
      <c r="C426" s="45" t="s">
        <v>1446</v>
      </c>
      <c r="D426" s="46" t="s">
        <v>906</v>
      </c>
      <c r="E426" s="46" t="s">
        <v>1447</v>
      </c>
      <c r="F426" s="46" t="s">
        <v>23</v>
      </c>
      <c r="G426" s="46">
        <v>20</v>
      </c>
      <c r="H426" s="46">
        <v>52</v>
      </c>
      <c r="I426" s="46" t="s">
        <v>409</v>
      </c>
      <c r="J426" s="46" t="s">
        <v>226</v>
      </c>
      <c r="K426" s="47" t="s">
        <v>1445</v>
      </c>
      <c r="L426" s="45" t="s">
        <v>915</v>
      </c>
      <c r="M426" s="76">
        <v>490</v>
      </c>
      <c r="N426" s="76">
        <f t="shared" si="20"/>
        <v>588</v>
      </c>
      <c r="O426" s="49" t="s">
        <v>41</v>
      </c>
      <c r="Q426" s="55" t="s">
        <v>6</v>
      </c>
      <c r="R426" s="70">
        <f>IF(Таблица68[[#This Row],[Столбец2]]="A",1,IF(Таблица68[[#This Row],[Столбец2]]="B",2,IF(Таблица68[[#This Row],[Столбец2]]="C",3)))</f>
        <v>3</v>
      </c>
      <c r="S426" s="107" t="s">
        <v>1643</v>
      </c>
    </row>
    <row r="427" spans="1:19" ht="16.5">
      <c r="A427" s="46" t="s">
        <v>1275</v>
      </c>
      <c r="B427" s="45" t="s">
        <v>827</v>
      </c>
      <c r="C427" s="45" t="s">
        <v>1435</v>
      </c>
      <c r="D427" s="46" t="s">
        <v>906</v>
      </c>
      <c r="E427" s="46" t="s">
        <v>1440</v>
      </c>
      <c r="F427" s="46" t="s">
        <v>23</v>
      </c>
      <c r="G427" s="46">
        <v>25</v>
      </c>
      <c r="H427" s="46">
        <v>52</v>
      </c>
      <c r="I427" s="46" t="s">
        <v>409</v>
      </c>
      <c r="J427" s="46" t="s">
        <v>226</v>
      </c>
      <c r="K427" s="47" t="s">
        <v>1445</v>
      </c>
      <c r="L427" s="45" t="s">
        <v>1448</v>
      </c>
      <c r="M427" s="76">
        <v>620</v>
      </c>
      <c r="N427" s="76">
        <f t="shared" si="20"/>
        <v>744</v>
      </c>
      <c r="O427" s="49" t="s">
        <v>41</v>
      </c>
      <c r="Q427" s="58" t="s">
        <v>4</v>
      </c>
      <c r="R427" s="70">
        <f>IF(Таблица68[[#This Row],[Столбец2]]="A",1,IF(Таблица68[[#This Row],[Столбец2]]="B",2,IF(Таблица68[[#This Row],[Столбец2]]="C",3)))</f>
        <v>2</v>
      </c>
      <c r="S427" s="107" t="s">
        <v>1606</v>
      </c>
    </row>
    <row r="428" spans="1:19" ht="25.5">
      <c r="A428" s="46" t="s">
        <v>1276</v>
      </c>
      <c r="B428" s="45" t="s">
        <v>827</v>
      </c>
      <c r="C428" s="45" t="s">
        <v>1436</v>
      </c>
      <c r="D428" s="46" t="s">
        <v>906</v>
      </c>
      <c r="E428" s="46" t="s">
        <v>1441</v>
      </c>
      <c r="F428" s="46" t="s">
        <v>23</v>
      </c>
      <c r="G428" s="46">
        <v>32</v>
      </c>
      <c r="H428" s="46">
        <v>52</v>
      </c>
      <c r="I428" s="46" t="s">
        <v>409</v>
      </c>
      <c r="J428" s="46" t="s">
        <v>226</v>
      </c>
      <c r="K428" s="47" t="s">
        <v>1445</v>
      </c>
      <c r="L428" s="45" t="s">
        <v>1449</v>
      </c>
      <c r="M428" s="76">
        <v>800</v>
      </c>
      <c r="N428" s="76">
        <f t="shared" si="20"/>
        <v>960</v>
      </c>
      <c r="O428" s="49" t="s">
        <v>41</v>
      </c>
      <c r="Q428" s="55" t="s">
        <v>6</v>
      </c>
      <c r="R428" s="70">
        <f>IF(Таблица68[[#This Row],[Столбец2]]="A",1,IF(Таблица68[[#This Row],[Столбец2]]="B",2,IF(Таблица68[[#This Row],[Столбец2]]="C",3)))</f>
        <v>3</v>
      </c>
      <c r="S428" s="107" t="s">
        <v>1643</v>
      </c>
    </row>
    <row r="429" spans="1:19" ht="16.5">
      <c r="A429" s="46" t="s">
        <v>1277</v>
      </c>
      <c r="B429" s="45" t="s">
        <v>827</v>
      </c>
      <c r="C429" s="45" t="s">
        <v>1437</v>
      </c>
      <c r="D429" s="46" t="s">
        <v>906</v>
      </c>
      <c r="E429" s="46" t="s">
        <v>1442</v>
      </c>
      <c r="F429" s="46" t="s">
        <v>23</v>
      </c>
      <c r="G429" s="46">
        <v>40</v>
      </c>
      <c r="H429" s="46">
        <v>52</v>
      </c>
      <c r="I429" s="46" t="s">
        <v>409</v>
      </c>
      <c r="J429" s="46" t="s">
        <v>226</v>
      </c>
      <c r="K429" s="47" t="s">
        <v>1445</v>
      </c>
      <c r="L429" s="45" t="s">
        <v>1450</v>
      </c>
      <c r="M429" s="76">
        <v>950</v>
      </c>
      <c r="N429" s="76">
        <f t="shared" si="20"/>
        <v>1140</v>
      </c>
      <c r="O429" s="49" t="s">
        <v>41</v>
      </c>
      <c r="Q429" s="58" t="s">
        <v>4</v>
      </c>
      <c r="R429" s="70">
        <f>IF(Таблица68[[#This Row],[Столбец2]]="A",1,IF(Таблица68[[#This Row],[Столбец2]]="B",2,IF(Таблица68[[#This Row],[Столбец2]]="C",3)))</f>
        <v>2</v>
      </c>
      <c r="S429" s="107" t="s">
        <v>1606</v>
      </c>
    </row>
    <row r="430" spans="1:19" ht="16.5">
      <c r="A430" s="46" t="s">
        <v>1278</v>
      </c>
      <c r="B430" s="45" t="s">
        <v>827</v>
      </c>
      <c r="C430" s="45" t="s">
        <v>1438</v>
      </c>
      <c r="D430" s="46" t="s">
        <v>906</v>
      </c>
      <c r="E430" s="46" t="s">
        <v>1443</v>
      </c>
      <c r="F430" s="46" t="s">
        <v>23</v>
      </c>
      <c r="G430" s="46">
        <v>50</v>
      </c>
      <c r="H430" s="46">
        <v>52</v>
      </c>
      <c r="I430" s="46" t="s">
        <v>409</v>
      </c>
      <c r="J430" s="46" t="s">
        <v>226</v>
      </c>
      <c r="K430" s="47" t="s">
        <v>1445</v>
      </c>
      <c r="L430" s="45" t="s">
        <v>1451</v>
      </c>
      <c r="M430" s="76">
        <v>1050</v>
      </c>
      <c r="N430" s="76">
        <f t="shared" si="20"/>
        <v>1260</v>
      </c>
      <c r="O430" s="49" t="s">
        <v>41</v>
      </c>
      <c r="Q430" s="58" t="s">
        <v>4</v>
      </c>
      <c r="R430" s="70">
        <f>IF(Таблица68[[#This Row],[Столбец2]]="A",1,IF(Таблица68[[#This Row],[Столбец2]]="B",2,IF(Таблица68[[#This Row],[Столбец2]]="C",3)))</f>
        <v>2</v>
      </c>
      <c r="S430" s="107" t="s">
        <v>1606</v>
      </c>
    </row>
    <row r="431" spans="1:19" ht="25.5">
      <c r="A431" s="46" t="s">
        <v>1279</v>
      </c>
      <c r="B431" s="45" t="s">
        <v>827</v>
      </c>
      <c r="C431" s="45" t="s">
        <v>1439</v>
      </c>
      <c r="D431" s="46" t="s">
        <v>906</v>
      </c>
      <c r="E431" s="46" t="s">
        <v>1444</v>
      </c>
      <c r="F431" s="46" t="s">
        <v>23</v>
      </c>
      <c r="G431" s="46">
        <v>65</v>
      </c>
      <c r="H431" s="46">
        <v>52</v>
      </c>
      <c r="I431" s="46" t="s">
        <v>409</v>
      </c>
      <c r="J431" s="46" t="s">
        <v>226</v>
      </c>
      <c r="K431" s="47" t="s">
        <v>1445</v>
      </c>
      <c r="L431" s="45" t="s">
        <v>1452</v>
      </c>
      <c r="M431" s="76">
        <v>1500</v>
      </c>
      <c r="N431" s="76">
        <f t="shared" si="20"/>
        <v>1800</v>
      </c>
      <c r="O431" s="49" t="s">
        <v>41</v>
      </c>
      <c r="Q431" s="55" t="s">
        <v>6</v>
      </c>
      <c r="R431" s="70">
        <f>IF(Таблица68[[#This Row],[Столбец2]]="A",1,IF(Таблица68[[#This Row],[Столбец2]]="B",2,IF(Таблица68[[#This Row],[Столбец2]]="C",3)))</f>
        <v>3</v>
      </c>
      <c r="S431" s="107" t="s">
        <v>1643</v>
      </c>
    </row>
    <row r="432" spans="1:19" ht="16.5">
      <c r="A432" s="95" t="s">
        <v>1280</v>
      </c>
      <c r="B432" s="45" t="s">
        <v>1502</v>
      </c>
      <c r="C432" s="45" t="s">
        <v>1502</v>
      </c>
      <c r="D432" s="46" t="s">
        <v>682</v>
      </c>
      <c r="E432" s="46" t="s">
        <v>1501</v>
      </c>
      <c r="G432" s="39">
        <v>25</v>
      </c>
      <c r="H432" s="39">
        <v>52</v>
      </c>
      <c r="I432" s="46" t="s">
        <v>685</v>
      </c>
      <c r="J432" s="46" t="s">
        <v>686</v>
      </c>
      <c r="K432" s="41" t="s">
        <v>1445</v>
      </c>
      <c r="L432" s="99"/>
      <c r="M432" s="101">
        <v>585</v>
      </c>
      <c r="N432" s="103">
        <f t="shared" si="20"/>
        <v>702</v>
      </c>
      <c r="O432" s="48" t="s">
        <v>41</v>
      </c>
      <c r="Q432" s="58" t="s">
        <v>4</v>
      </c>
      <c r="R432" s="70">
        <f>IF(Таблица68[[#This Row],[Столбец2]]="A",1,IF(Таблица68[[#This Row],[Столбец2]]="B",2,IF(Таблица68[[#This Row],[Столбец2]]="C",3)))</f>
        <v>2</v>
      </c>
      <c r="S432" s="104" t="s">
        <v>1606</v>
      </c>
    </row>
    <row r="433" spans="1:19" ht="16.5">
      <c r="A433" s="95" t="s">
        <v>1281</v>
      </c>
      <c r="B433" s="45" t="s">
        <v>1503</v>
      </c>
      <c r="C433" s="45" t="s">
        <v>1503</v>
      </c>
      <c r="D433" s="46" t="s">
        <v>682</v>
      </c>
      <c r="E433" s="46" t="s">
        <v>1504</v>
      </c>
      <c r="G433" s="39">
        <v>25</v>
      </c>
      <c r="H433" s="39">
        <v>52</v>
      </c>
      <c r="I433" s="46" t="s">
        <v>685</v>
      </c>
      <c r="J433" s="46" t="s">
        <v>686</v>
      </c>
      <c r="K433" s="41" t="s">
        <v>1445</v>
      </c>
      <c r="L433" s="99"/>
      <c r="M433" s="101">
        <v>585</v>
      </c>
      <c r="N433" s="103">
        <f t="shared" si="20"/>
        <v>702</v>
      </c>
      <c r="O433" s="48" t="s">
        <v>41</v>
      </c>
      <c r="Q433" s="58" t="s">
        <v>4</v>
      </c>
      <c r="R433" s="70">
        <f>IF(Таблица68[[#This Row],[Столбец2]]="A",1,IF(Таблица68[[#This Row],[Столбец2]]="B",2,IF(Таблица68[[#This Row],[Столбец2]]="C",3)))</f>
        <v>2</v>
      </c>
      <c r="S433" s="104" t="s">
        <v>1606</v>
      </c>
    </row>
    <row r="434" spans="1:19" ht="16.5">
      <c r="A434" s="95" t="s">
        <v>1282</v>
      </c>
      <c r="B434" s="45" t="s">
        <v>1506</v>
      </c>
      <c r="C434" s="45" t="s">
        <v>1506</v>
      </c>
      <c r="D434" s="46" t="s">
        <v>682</v>
      </c>
      <c r="E434" s="46" t="s">
        <v>1513</v>
      </c>
      <c r="G434" s="39">
        <v>32</v>
      </c>
      <c r="H434" s="39">
        <v>52</v>
      </c>
      <c r="I434" s="46" t="s">
        <v>685</v>
      </c>
      <c r="J434" s="46" t="s">
        <v>686</v>
      </c>
      <c r="K434" s="41" t="s">
        <v>1445</v>
      </c>
      <c r="L434" s="99"/>
      <c r="M434" s="101">
        <v>615</v>
      </c>
      <c r="N434" s="103">
        <f t="shared" si="20"/>
        <v>738</v>
      </c>
      <c r="O434" s="48" t="s">
        <v>41</v>
      </c>
      <c r="Q434" s="58" t="s">
        <v>4</v>
      </c>
      <c r="R434" s="70">
        <f>IF(Таблица68[[#This Row],[Столбец2]]="A",1,IF(Таблица68[[#This Row],[Столбец2]]="B",2,IF(Таблица68[[#This Row],[Столбец2]]="C",3)))</f>
        <v>2</v>
      </c>
      <c r="S434" s="107" t="s">
        <v>1606</v>
      </c>
    </row>
    <row r="435" spans="1:19" ht="16.5">
      <c r="A435" s="95" t="s">
        <v>1283</v>
      </c>
      <c r="B435" s="45" t="s">
        <v>1505</v>
      </c>
      <c r="C435" s="45" t="s">
        <v>1505</v>
      </c>
      <c r="D435" s="46" t="s">
        <v>682</v>
      </c>
      <c r="E435" s="46" t="s">
        <v>1514</v>
      </c>
      <c r="G435" s="39">
        <v>32</v>
      </c>
      <c r="H435" s="39">
        <v>52</v>
      </c>
      <c r="I435" s="46" t="s">
        <v>685</v>
      </c>
      <c r="J435" s="46" t="s">
        <v>686</v>
      </c>
      <c r="K435" s="41" t="s">
        <v>1445</v>
      </c>
      <c r="L435" s="99"/>
      <c r="M435" s="101">
        <v>615</v>
      </c>
      <c r="N435" s="103">
        <f t="shared" si="20"/>
        <v>738</v>
      </c>
      <c r="O435" s="48" t="s">
        <v>41</v>
      </c>
      <c r="Q435" s="58" t="s">
        <v>4</v>
      </c>
      <c r="R435" s="70">
        <f>IF(Таблица68[[#This Row],[Столбец2]]="A",1,IF(Таблица68[[#This Row],[Столбец2]]="B",2,IF(Таблица68[[#This Row],[Столбец2]]="C",3)))</f>
        <v>2</v>
      </c>
      <c r="S435" s="107" t="s">
        <v>1606</v>
      </c>
    </row>
    <row r="436" spans="1:19" ht="16.5">
      <c r="A436" s="95" t="s">
        <v>1284</v>
      </c>
      <c r="B436" s="45" t="s">
        <v>1507</v>
      </c>
      <c r="C436" s="45" t="s">
        <v>1507</v>
      </c>
      <c r="D436" s="46" t="s">
        <v>682</v>
      </c>
      <c r="E436" s="46" t="s">
        <v>1515</v>
      </c>
      <c r="G436" s="39">
        <v>40</v>
      </c>
      <c r="H436" s="39">
        <v>52</v>
      </c>
      <c r="I436" s="46" t="s">
        <v>685</v>
      </c>
      <c r="J436" s="46" t="s">
        <v>686</v>
      </c>
      <c r="K436" s="41" t="s">
        <v>1445</v>
      </c>
      <c r="L436" s="99"/>
      <c r="M436" s="101">
        <v>725</v>
      </c>
      <c r="N436" s="103">
        <f t="shared" si="20"/>
        <v>870</v>
      </c>
      <c r="O436" s="48" t="s">
        <v>41</v>
      </c>
      <c r="Q436" s="58" t="s">
        <v>4</v>
      </c>
      <c r="R436" s="70">
        <f>IF(Таблица68[[#This Row],[Столбец2]]="A",1,IF(Таблица68[[#This Row],[Столбец2]]="B",2,IF(Таблица68[[#This Row],[Столбец2]]="C",3)))</f>
        <v>2</v>
      </c>
      <c r="S436" s="107" t="s">
        <v>1606</v>
      </c>
    </row>
    <row r="437" spans="1:19" ht="16.5">
      <c r="A437" s="95" t="s">
        <v>1285</v>
      </c>
      <c r="B437" s="45" t="s">
        <v>1508</v>
      </c>
      <c r="C437" s="45" t="s">
        <v>1508</v>
      </c>
      <c r="D437" s="46" t="s">
        <v>682</v>
      </c>
      <c r="E437" s="46" t="s">
        <v>1516</v>
      </c>
      <c r="G437" s="39">
        <v>40</v>
      </c>
      <c r="H437" s="39">
        <v>52</v>
      </c>
      <c r="I437" s="46" t="s">
        <v>685</v>
      </c>
      <c r="J437" s="46" t="s">
        <v>686</v>
      </c>
      <c r="K437" s="41" t="s">
        <v>1445</v>
      </c>
      <c r="L437" s="99"/>
      <c r="M437" s="101">
        <v>725</v>
      </c>
      <c r="N437" s="103">
        <f t="shared" si="20"/>
        <v>870</v>
      </c>
      <c r="O437" s="48" t="s">
        <v>41</v>
      </c>
      <c r="Q437" s="58" t="s">
        <v>4</v>
      </c>
      <c r="R437" s="70">
        <f>IF(Таблица68[[#This Row],[Столбец2]]="A",1,IF(Таблица68[[#This Row],[Столбец2]]="B",2,IF(Таблица68[[#This Row],[Столбец2]]="C",3)))</f>
        <v>2</v>
      </c>
      <c r="S437" s="107" t="s">
        <v>1606</v>
      </c>
    </row>
    <row r="438" spans="1:19" ht="16.5">
      <c r="A438" s="95" t="s">
        <v>1286</v>
      </c>
      <c r="B438" s="45" t="s">
        <v>1509</v>
      </c>
      <c r="C438" s="45" t="s">
        <v>1509</v>
      </c>
      <c r="D438" s="46" t="s">
        <v>682</v>
      </c>
      <c r="E438" s="46" t="s">
        <v>1517</v>
      </c>
      <c r="G438" s="39">
        <v>50</v>
      </c>
      <c r="H438" s="39">
        <v>52</v>
      </c>
      <c r="I438" s="46" t="s">
        <v>685</v>
      </c>
      <c r="J438" s="46" t="s">
        <v>686</v>
      </c>
      <c r="K438" s="41" t="s">
        <v>1445</v>
      </c>
      <c r="L438" s="99"/>
      <c r="M438" s="101">
        <v>795</v>
      </c>
      <c r="N438" s="103">
        <f t="shared" ref="N438:N441" si="21">M438*1.2</f>
        <v>954</v>
      </c>
      <c r="O438" s="48" t="s">
        <v>41</v>
      </c>
      <c r="Q438" s="58" t="s">
        <v>4</v>
      </c>
      <c r="R438" s="70">
        <f>IF(Таблица68[[#This Row],[Столбец2]]="A",1,IF(Таблица68[[#This Row],[Столбец2]]="B",2,IF(Таблица68[[#This Row],[Столбец2]]="C",3)))</f>
        <v>2</v>
      </c>
      <c r="S438" s="107" t="s">
        <v>1606</v>
      </c>
    </row>
    <row r="439" spans="1:19" ht="25.5">
      <c r="A439" s="95" t="s">
        <v>1287</v>
      </c>
      <c r="B439" s="45" t="s">
        <v>1510</v>
      </c>
      <c r="C439" s="45" t="s">
        <v>1510</v>
      </c>
      <c r="D439" s="46" t="s">
        <v>682</v>
      </c>
      <c r="E439" s="46" t="s">
        <v>1518</v>
      </c>
      <c r="G439" s="39">
        <v>50</v>
      </c>
      <c r="H439" s="39">
        <v>52</v>
      </c>
      <c r="I439" s="46" t="s">
        <v>685</v>
      </c>
      <c r="J439" s="46" t="s">
        <v>686</v>
      </c>
      <c r="K439" s="41" t="s">
        <v>1445</v>
      </c>
      <c r="L439" s="99"/>
      <c r="M439" s="101">
        <v>795</v>
      </c>
      <c r="N439" s="103">
        <f t="shared" si="21"/>
        <v>954</v>
      </c>
      <c r="O439" s="48" t="s">
        <v>41</v>
      </c>
      <c r="Q439" s="55" t="s">
        <v>6</v>
      </c>
      <c r="R439" s="70">
        <f>IF(Таблица68[[#This Row],[Столбец2]]="A",1,IF(Таблица68[[#This Row],[Столбец2]]="B",2,IF(Таблица68[[#This Row],[Столбец2]]="C",3)))</f>
        <v>3</v>
      </c>
      <c r="S439" s="107" t="s">
        <v>1643</v>
      </c>
    </row>
    <row r="440" spans="1:19" ht="25.5">
      <c r="A440" s="95" t="s">
        <v>1288</v>
      </c>
      <c r="B440" s="45" t="s">
        <v>1511</v>
      </c>
      <c r="C440" s="45" t="s">
        <v>1511</v>
      </c>
      <c r="D440" s="46" t="s">
        <v>682</v>
      </c>
      <c r="E440" s="46" t="s">
        <v>1519</v>
      </c>
      <c r="G440" s="39">
        <v>65</v>
      </c>
      <c r="H440" s="39">
        <v>52</v>
      </c>
      <c r="I440" s="46" t="s">
        <v>685</v>
      </c>
      <c r="J440" s="46" t="s">
        <v>686</v>
      </c>
      <c r="K440" s="41" t="s">
        <v>1445</v>
      </c>
      <c r="L440" s="99"/>
      <c r="M440" s="101">
        <v>1235</v>
      </c>
      <c r="N440" s="103">
        <f t="shared" si="21"/>
        <v>1482</v>
      </c>
      <c r="O440" s="48" t="s">
        <v>41</v>
      </c>
      <c r="Q440" s="55" t="s">
        <v>6</v>
      </c>
      <c r="R440" s="70">
        <f>IF(Таблица68[[#This Row],[Столбец2]]="A",1,IF(Таблица68[[#This Row],[Столбец2]]="B",2,IF(Таблица68[[#This Row],[Столбец2]]="C",3)))</f>
        <v>3</v>
      </c>
      <c r="S440" s="107" t="s">
        <v>1643</v>
      </c>
    </row>
    <row r="441" spans="1:19" ht="25.5">
      <c r="A441" s="95" t="s">
        <v>1289</v>
      </c>
      <c r="B441" s="45" t="s">
        <v>1512</v>
      </c>
      <c r="C441" s="45" t="s">
        <v>1512</v>
      </c>
      <c r="D441" s="46" t="s">
        <v>682</v>
      </c>
      <c r="E441" s="61" t="s">
        <v>1530</v>
      </c>
      <c r="G441" s="39">
        <v>65</v>
      </c>
      <c r="H441" s="39">
        <v>52</v>
      </c>
      <c r="I441" s="61" t="s">
        <v>685</v>
      </c>
      <c r="J441" s="61" t="s">
        <v>686</v>
      </c>
      <c r="K441" s="41" t="s">
        <v>1445</v>
      </c>
      <c r="L441" s="99"/>
      <c r="M441" s="101">
        <v>1235</v>
      </c>
      <c r="N441" s="103">
        <f t="shared" si="21"/>
        <v>1482</v>
      </c>
      <c r="O441" s="108" t="s">
        <v>41</v>
      </c>
      <c r="Q441" s="109" t="s">
        <v>6</v>
      </c>
      <c r="R441" s="70">
        <f>IF(Таблица68[[#This Row],[Столбец2]]="A",1,IF(Таблица68[[#This Row],[Столбец2]]="B",2,IF(Таблица68[[#This Row],[Столбец2]]="C",3)))</f>
        <v>3</v>
      </c>
      <c r="S441" s="107" t="s">
        <v>1643</v>
      </c>
    </row>
    <row r="442" spans="1:19" ht="28.5">
      <c r="A442" s="95" t="s">
        <v>1520</v>
      </c>
      <c r="B442" s="45" t="s">
        <v>1524</v>
      </c>
      <c r="C442" s="45" t="s">
        <v>1524</v>
      </c>
      <c r="D442" s="46" t="s">
        <v>786</v>
      </c>
      <c r="E442" s="65"/>
      <c r="F442" s="65"/>
      <c r="G442" s="65"/>
      <c r="H442" s="65"/>
      <c r="I442" s="65"/>
      <c r="J442" s="65"/>
      <c r="K442" s="68" t="s">
        <v>1527</v>
      </c>
      <c r="L442" s="67"/>
      <c r="M442" s="110">
        <v>119</v>
      </c>
      <c r="N442" s="110">
        <f t="shared" ref="N442:N444" si="22">M442*1.2</f>
        <v>142.79999999999998</v>
      </c>
      <c r="O442" s="48" t="s">
        <v>41</v>
      </c>
      <c r="P442" s="69"/>
      <c r="Q442" s="55" t="s">
        <v>6</v>
      </c>
      <c r="R442" s="70" t="e">
        <f>IF(Таблица68[[#This Row],[Столбец2]]="A",1,IF(Таблица68[[#This Row],[Столбец2]]="B",2,IF(Таблица68[[#This Row],[Столбец2]]="C",3)))</f>
        <v>#N/A</v>
      </c>
      <c r="S442" s="111" t="e">
        <v>#N/A</v>
      </c>
    </row>
    <row r="443" spans="1:19" ht="31.5" customHeight="1">
      <c r="A443" s="95" t="s">
        <v>1521</v>
      </c>
      <c r="B443" s="45" t="s">
        <v>1525</v>
      </c>
      <c r="C443" s="45" t="s">
        <v>1525</v>
      </c>
      <c r="D443" s="46" t="s">
        <v>786</v>
      </c>
      <c r="E443" s="65"/>
      <c r="F443" s="65"/>
      <c r="G443" s="65"/>
      <c r="H443" s="65"/>
      <c r="I443" s="65"/>
      <c r="J443" s="65"/>
      <c r="K443" s="68" t="s">
        <v>1528</v>
      </c>
      <c r="L443" s="67"/>
      <c r="M443" s="110">
        <v>119</v>
      </c>
      <c r="N443" s="110">
        <f t="shared" si="22"/>
        <v>142.79999999999998</v>
      </c>
      <c r="O443" s="48" t="s">
        <v>41</v>
      </c>
      <c r="P443" s="69"/>
      <c r="Q443" s="55" t="s">
        <v>6</v>
      </c>
      <c r="R443" s="70" t="e">
        <f>IF(Таблица68[[#This Row],[Столбец2]]="A",1,IF(Таблица68[[#This Row],[Столбец2]]="B",2,IF(Таблица68[[#This Row],[Столбец2]]="C",3)))</f>
        <v>#N/A</v>
      </c>
      <c r="S443" s="111" t="e">
        <v>#N/A</v>
      </c>
    </row>
    <row r="444" spans="1:19" ht="28.5">
      <c r="A444" s="95" t="s">
        <v>1522</v>
      </c>
      <c r="B444" s="60" t="s">
        <v>1526</v>
      </c>
      <c r="C444" s="60" t="s">
        <v>1526</v>
      </c>
      <c r="D444" s="61" t="s">
        <v>786</v>
      </c>
      <c r="E444" s="240"/>
      <c r="F444" s="240"/>
      <c r="G444" s="240"/>
      <c r="H444" s="240"/>
      <c r="I444" s="240"/>
      <c r="J444" s="240"/>
      <c r="K444" s="241" t="s">
        <v>1529</v>
      </c>
      <c r="L444" s="242"/>
      <c r="M444" s="243">
        <v>119</v>
      </c>
      <c r="N444" s="243">
        <f t="shared" si="22"/>
        <v>142.79999999999998</v>
      </c>
      <c r="O444" s="108" t="s">
        <v>41</v>
      </c>
      <c r="P444" s="244"/>
      <c r="Q444" s="109" t="s">
        <v>6</v>
      </c>
      <c r="R444" s="70" t="e">
        <f>IF(Таблица68[[#This Row],[Столбец2]]="A",1,IF(Таблица68[[#This Row],[Столбец2]]="B",2,IF(Таблица68[[#This Row],[Столбец2]]="C",3)))</f>
        <v>#N/A</v>
      </c>
      <c r="S444" s="245" t="e">
        <v>#N/A</v>
      </c>
    </row>
    <row r="445" spans="1:19" ht="28.5">
      <c r="A445" s="46" t="s">
        <v>1531</v>
      </c>
      <c r="B445" s="45" t="s">
        <v>1551</v>
      </c>
      <c r="C445" s="45" t="s">
        <v>1551</v>
      </c>
      <c r="D445" s="46" t="s">
        <v>1561</v>
      </c>
      <c r="E445" s="65"/>
      <c r="F445" s="65"/>
      <c r="G445" s="65"/>
      <c r="H445" s="65"/>
      <c r="I445" s="65"/>
      <c r="J445" s="65"/>
      <c r="K445" s="68"/>
      <c r="L445" s="67"/>
      <c r="M445" s="110">
        <v>15</v>
      </c>
      <c r="N445" s="110">
        <f t="shared" ref="N445:N446" si="23">M445*1.2</f>
        <v>18</v>
      </c>
      <c r="O445" s="48" t="s">
        <v>41</v>
      </c>
      <c r="P445" s="69"/>
      <c r="Q445" s="58" t="s">
        <v>4</v>
      </c>
      <c r="R445" s="70">
        <f>IF(Таблица68[[#This Row],[Столбец2]]="A",1,IF(Таблица68[[#This Row],[Столбец2]]="B",2,IF(Таблица68[[#This Row],[Столбец2]]="C",3)))</f>
        <v>2</v>
      </c>
      <c r="S445" s="246" t="s">
        <v>1606</v>
      </c>
    </row>
    <row r="446" spans="1:19" ht="28.5">
      <c r="A446" s="46" t="s">
        <v>1532</v>
      </c>
      <c r="B446" s="45" t="s">
        <v>1560</v>
      </c>
      <c r="C446" s="45" t="s">
        <v>1560</v>
      </c>
      <c r="D446" s="46" t="s">
        <v>1561</v>
      </c>
      <c r="E446" s="65"/>
      <c r="F446" s="65"/>
      <c r="G446" s="65"/>
      <c r="H446" s="65"/>
      <c r="I446" s="65"/>
      <c r="J446" s="65"/>
      <c r="K446" s="68"/>
      <c r="L446" s="67"/>
      <c r="M446" s="110">
        <v>35</v>
      </c>
      <c r="N446" s="110">
        <f t="shared" si="23"/>
        <v>42</v>
      </c>
      <c r="O446" s="48" t="s">
        <v>41</v>
      </c>
      <c r="P446" s="69"/>
      <c r="Q446" s="58" t="s">
        <v>4</v>
      </c>
      <c r="R446" s="70">
        <f>IF(Таблица68[[#This Row],[Столбец2]]="A",1,IF(Таблица68[[#This Row],[Столбец2]]="B",2,IF(Таблица68[[#This Row],[Столбец2]]="C",3)))</f>
        <v>2</v>
      </c>
      <c r="S446" s="246" t="s">
        <v>1606</v>
      </c>
    </row>
    <row r="447" spans="1:19" ht="28.5">
      <c r="A447" s="95" t="s">
        <v>1533</v>
      </c>
      <c r="B447" s="45" t="s">
        <v>1547</v>
      </c>
      <c r="C447" s="45" t="s">
        <v>1547</v>
      </c>
      <c r="D447" s="61" t="s">
        <v>786</v>
      </c>
      <c r="L447" s="99"/>
      <c r="M447" s="101">
        <v>35</v>
      </c>
      <c r="N447" s="103">
        <f t="shared" ref="N447:N453" si="24">M447*1.2</f>
        <v>42</v>
      </c>
      <c r="O447" s="48" t="s">
        <v>41</v>
      </c>
      <c r="Q447" s="58" t="s">
        <v>4</v>
      </c>
      <c r="R447" s="70">
        <f>IF(Таблица68[[#This Row],[Столбец2]]="A",1,IF(Таблица68[[#This Row],[Столбец2]]="B",2,IF(Таблица68[[#This Row],[Столбец2]]="C",3)))</f>
        <v>2</v>
      </c>
      <c r="S447" s="107" t="s">
        <v>1606</v>
      </c>
    </row>
    <row r="448" spans="1:19" ht="28.5">
      <c r="A448" s="95" t="s">
        <v>1534</v>
      </c>
      <c r="B448" s="45" t="s">
        <v>1548</v>
      </c>
      <c r="C448" s="45" t="s">
        <v>1548</v>
      </c>
      <c r="D448" s="61" t="s">
        <v>786</v>
      </c>
      <c r="L448" s="99"/>
      <c r="M448" s="101">
        <v>65</v>
      </c>
      <c r="N448" s="103">
        <f t="shared" si="24"/>
        <v>78</v>
      </c>
      <c r="O448" s="48" t="s">
        <v>41</v>
      </c>
      <c r="Q448" s="58" t="s">
        <v>4</v>
      </c>
      <c r="R448" s="70">
        <f>IF(Таблица68[[#This Row],[Столбец2]]="A",1,IF(Таблица68[[#This Row],[Столбец2]]="B",2,IF(Таблица68[[#This Row],[Столбец2]]="C",3)))</f>
        <v>2</v>
      </c>
      <c r="S448" s="107" t="s">
        <v>1606</v>
      </c>
    </row>
    <row r="449" spans="1:19" ht="28.5">
      <c r="A449" s="95" t="s">
        <v>1535</v>
      </c>
      <c r="B449" s="45" t="s">
        <v>1549</v>
      </c>
      <c r="C449" s="45" t="s">
        <v>1549</v>
      </c>
      <c r="D449" s="61" t="s">
        <v>786</v>
      </c>
      <c r="L449" s="99"/>
      <c r="M449" s="101">
        <v>75</v>
      </c>
      <c r="N449" s="103">
        <f t="shared" si="24"/>
        <v>90</v>
      </c>
      <c r="O449" s="48" t="s">
        <v>41</v>
      </c>
      <c r="Q449" s="58" t="s">
        <v>4</v>
      </c>
      <c r="R449" s="70">
        <f>IF(Таблица68[[#This Row],[Столбец2]]="A",1,IF(Таблица68[[#This Row],[Столбец2]]="B",2,IF(Таблица68[[#This Row],[Столбец2]]="C",3)))</f>
        <v>2</v>
      </c>
      <c r="S449" s="107" t="s">
        <v>1606</v>
      </c>
    </row>
    <row r="450" spans="1:19" ht="28.5">
      <c r="A450" s="95" t="s">
        <v>1536</v>
      </c>
      <c r="B450" s="45" t="s">
        <v>1550</v>
      </c>
      <c r="C450" s="45" t="s">
        <v>1550</v>
      </c>
      <c r="D450" s="61" t="s">
        <v>786</v>
      </c>
      <c r="L450" s="99"/>
      <c r="M450" s="101">
        <v>85</v>
      </c>
      <c r="N450" s="103">
        <f t="shared" si="24"/>
        <v>102</v>
      </c>
      <c r="O450" s="48" t="s">
        <v>41</v>
      </c>
      <c r="Q450" s="58" t="s">
        <v>4</v>
      </c>
      <c r="R450" s="70">
        <f>IF(Таблица68[[#This Row],[Столбец2]]="A",1,IF(Таблица68[[#This Row],[Столбец2]]="B",2,IF(Таблица68[[#This Row],[Столбец2]]="C",3)))</f>
        <v>2</v>
      </c>
      <c r="S450" s="107" t="s">
        <v>1606</v>
      </c>
    </row>
    <row r="451" spans="1:19" ht="28.5">
      <c r="A451" s="95" t="s">
        <v>1537</v>
      </c>
      <c r="B451" s="45" t="s">
        <v>1664</v>
      </c>
      <c r="C451" s="45" t="s">
        <v>1664</v>
      </c>
      <c r="D451" s="61" t="s">
        <v>786</v>
      </c>
      <c r="L451" s="99"/>
      <c r="M451" s="101">
        <v>155</v>
      </c>
      <c r="N451" s="103">
        <f t="shared" si="24"/>
        <v>186</v>
      </c>
      <c r="O451" s="48" t="s">
        <v>41</v>
      </c>
      <c r="Q451" s="58" t="s">
        <v>4</v>
      </c>
      <c r="R451" s="70">
        <f>IF(Таблица68[[#This Row],[Столбец2]]="A",1,IF(Таблица68[[#This Row],[Столбец2]]="B",2,IF(Таблица68[[#This Row],[Столбец2]]="C",3)))</f>
        <v>2</v>
      </c>
      <c r="S451" s="107" t="s">
        <v>1606</v>
      </c>
    </row>
    <row r="452" spans="1:19" ht="28.5">
      <c r="A452" s="95" t="s">
        <v>1538</v>
      </c>
      <c r="B452" s="45" t="s">
        <v>1665</v>
      </c>
      <c r="C452" s="45" t="s">
        <v>1665</v>
      </c>
      <c r="D452" s="61" t="s">
        <v>786</v>
      </c>
      <c r="L452" s="99"/>
      <c r="M452" s="101">
        <v>175</v>
      </c>
      <c r="N452" s="103">
        <f t="shared" si="24"/>
        <v>210</v>
      </c>
      <c r="O452" s="48" t="s">
        <v>41</v>
      </c>
      <c r="Q452" s="58" t="s">
        <v>4</v>
      </c>
      <c r="R452" s="70">
        <f>IF(Таблица68[[#This Row],[Столбец2]]="A",1,IF(Таблица68[[#This Row],[Столбец2]]="B",2,IF(Таблица68[[#This Row],[Столбец2]]="C",3)))</f>
        <v>2</v>
      </c>
      <c r="S452" s="107" t="s">
        <v>1606</v>
      </c>
    </row>
    <row r="453" spans="1:19" ht="28.5">
      <c r="A453" s="95" t="s">
        <v>1539</v>
      </c>
      <c r="B453" s="45" t="s">
        <v>1666</v>
      </c>
      <c r="C453" s="45" t="s">
        <v>1666</v>
      </c>
      <c r="D453" s="61" t="s">
        <v>786</v>
      </c>
      <c r="E453" s="96"/>
      <c r="F453" s="96"/>
      <c r="G453" s="96"/>
      <c r="H453" s="96"/>
      <c r="I453" s="96"/>
      <c r="J453" s="96"/>
      <c r="K453" s="97"/>
      <c r="L453" s="99"/>
      <c r="M453" s="101">
        <v>205</v>
      </c>
      <c r="N453" s="103">
        <f t="shared" si="24"/>
        <v>246</v>
      </c>
      <c r="O453" s="48" t="s">
        <v>41</v>
      </c>
      <c r="P453" s="98"/>
      <c r="Q453" s="58" t="s">
        <v>4</v>
      </c>
      <c r="R453" s="70">
        <f>IF(Таблица68[[#This Row],[Столбец2]]="A",1,IF(Таблица68[[#This Row],[Столбец2]]="B",2,IF(Таблица68[[#This Row],[Столбец2]]="C",3)))</f>
        <v>2</v>
      </c>
      <c r="S453" s="239" t="s">
        <v>1606</v>
      </c>
    </row>
    <row r="454" spans="1:19" ht="28.5">
      <c r="A454" s="95" t="s">
        <v>1540</v>
      </c>
      <c r="B454" s="45" t="s">
        <v>1667</v>
      </c>
      <c r="C454" s="45" t="s">
        <v>1667</v>
      </c>
      <c r="D454" s="61" t="s">
        <v>786</v>
      </c>
      <c r="L454" s="99"/>
      <c r="M454" s="101">
        <v>290</v>
      </c>
      <c r="N454" s="103">
        <f t="shared" ref="N454:N460" si="25">M454*1.2</f>
        <v>348</v>
      </c>
      <c r="O454" s="48" t="s">
        <v>41</v>
      </c>
      <c r="Q454" s="109" t="s">
        <v>6</v>
      </c>
      <c r="R454" s="70">
        <f>IF(Таблица68[[#This Row],[Столбец2]]="A",1,IF(Таблица68[[#This Row],[Столбец2]]="B",2,IF(Таблица68[[#This Row],[Столбец2]]="C",3)))</f>
        <v>3</v>
      </c>
      <c r="S454" s="107" t="s">
        <v>1643</v>
      </c>
    </row>
    <row r="455" spans="1:19" ht="28.5">
      <c r="A455" s="95" t="s">
        <v>1541</v>
      </c>
      <c r="B455" s="45" t="s">
        <v>1668</v>
      </c>
      <c r="C455" s="45" t="s">
        <v>1668</v>
      </c>
      <c r="D455" s="61" t="s">
        <v>786</v>
      </c>
      <c r="L455" s="99"/>
      <c r="M455" s="101">
        <v>450</v>
      </c>
      <c r="N455" s="103">
        <f t="shared" si="25"/>
        <v>540</v>
      </c>
      <c r="O455" s="48" t="s">
        <v>41</v>
      </c>
      <c r="Q455" s="109" t="s">
        <v>6</v>
      </c>
      <c r="R455" s="70">
        <f>IF(Таблица68[[#This Row],[Столбец2]]="A",1,IF(Таблица68[[#This Row],[Столбец2]]="B",2,IF(Таблица68[[#This Row],[Столбец2]]="C",3)))</f>
        <v>3</v>
      </c>
      <c r="S455" s="107" t="s">
        <v>1643</v>
      </c>
    </row>
    <row r="456" spans="1:19" ht="28.5">
      <c r="A456" s="95" t="s">
        <v>1542</v>
      </c>
      <c r="B456" s="45" t="s">
        <v>1669</v>
      </c>
      <c r="C456" s="45" t="s">
        <v>1669</v>
      </c>
      <c r="D456" s="61" t="s">
        <v>786</v>
      </c>
      <c r="L456" s="99"/>
      <c r="M456" s="101">
        <v>600</v>
      </c>
      <c r="N456" s="103">
        <f t="shared" si="25"/>
        <v>720</v>
      </c>
      <c r="O456" s="48" t="s">
        <v>41</v>
      </c>
      <c r="Q456" s="109" t="s">
        <v>6</v>
      </c>
      <c r="R456" s="70">
        <f>IF(Таблица68[[#This Row],[Столбец2]]="A",1,IF(Таблица68[[#This Row],[Столбец2]]="B",2,IF(Таблица68[[#This Row],[Столбец2]]="C",3)))</f>
        <v>3</v>
      </c>
      <c r="S456" s="107" t="s">
        <v>1643</v>
      </c>
    </row>
    <row r="457" spans="1:19" ht="28.5">
      <c r="A457" s="95" t="s">
        <v>1543</v>
      </c>
      <c r="B457" s="45" t="s">
        <v>1678</v>
      </c>
      <c r="C457" s="45" t="s">
        <v>1678</v>
      </c>
      <c r="D457" s="61" t="s">
        <v>786</v>
      </c>
      <c r="L457" s="99"/>
      <c r="M457" s="101">
        <v>900</v>
      </c>
      <c r="N457" s="103">
        <f t="shared" si="25"/>
        <v>1080</v>
      </c>
      <c r="O457" s="48" t="s">
        <v>41</v>
      </c>
      <c r="Q457" s="109" t="s">
        <v>6</v>
      </c>
      <c r="R457" s="70">
        <f>IF(Таблица68[[#This Row],[Столбец2]]="A",1,IF(Таблица68[[#This Row],[Столбец2]]="B",2,IF(Таблица68[[#This Row],[Столбец2]]="C",3)))</f>
        <v>3</v>
      </c>
      <c r="S457" s="107" t="s">
        <v>1643</v>
      </c>
    </row>
    <row r="458" spans="1:19" ht="28.5">
      <c r="A458" s="95" t="s">
        <v>1544</v>
      </c>
      <c r="B458" s="45" t="s">
        <v>1679</v>
      </c>
      <c r="C458" s="45" t="s">
        <v>1679</v>
      </c>
      <c r="D458" s="61" t="s">
        <v>786</v>
      </c>
      <c r="L458" s="99"/>
      <c r="M458" s="101">
        <v>1500</v>
      </c>
      <c r="N458" s="103">
        <f t="shared" si="25"/>
        <v>1800</v>
      </c>
      <c r="O458" s="48" t="s">
        <v>41</v>
      </c>
      <c r="Q458" s="109" t="s">
        <v>6</v>
      </c>
      <c r="R458" s="70">
        <f>IF(Таблица68[[#This Row],[Столбец2]]="A",1,IF(Таблица68[[#This Row],[Столбец2]]="B",2,IF(Таблица68[[#This Row],[Столбец2]]="C",3)))</f>
        <v>3</v>
      </c>
      <c r="S458" s="107" t="s">
        <v>1643</v>
      </c>
    </row>
    <row r="459" spans="1:19" ht="28.5">
      <c r="A459" s="95" t="s">
        <v>1545</v>
      </c>
      <c r="B459" s="45" t="s">
        <v>1681</v>
      </c>
      <c r="C459" s="45" t="s">
        <v>1681</v>
      </c>
      <c r="D459" s="61" t="s">
        <v>786</v>
      </c>
      <c r="L459" s="99"/>
      <c r="M459" s="101">
        <v>1900</v>
      </c>
      <c r="N459" s="103">
        <f t="shared" si="25"/>
        <v>2280</v>
      </c>
      <c r="O459" s="48" t="s">
        <v>41</v>
      </c>
      <c r="Q459" s="109" t="s">
        <v>6</v>
      </c>
      <c r="R459" s="70">
        <f>IF(Таблица68[[#This Row],[Столбец2]]="A",1,IF(Таблица68[[#This Row],[Столбец2]]="B",2,IF(Таблица68[[#This Row],[Столбец2]]="C",3)))</f>
        <v>3</v>
      </c>
      <c r="S459" s="107" t="s">
        <v>1643</v>
      </c>
    </row>
    <row r="460" spans="1:19" ht="28.5">
      <c r="A460" s="95" t="s">
        <v>1546</v>
      </c>
      <c r="B460" s="45" t="s">
        <v>1680</v>
      </c>
      <c r="C460" s="45" t="s">
        <v>1680</v>
      </c>
      <c r="D460" s="61" t="s">
        <v>786</v>
      </c>
      <c r="E460" s="96"/>
      <c r="F460" s="96"/>
      <c r="G460" s="96"/>
      <c r="H460" s="96"/>
      <c r="I460" s="96"/>
      <c r="J460" s="96"/>
      <c r="K460" s="97"/>
      <c r="L460" s="99"/>
      <c r="M460" s="101">
        <v>3300</v>
      </c>
      <c r="N460" s="103">
        <f t="shared" si="25"/>
        <v>3960</v>
      </c>
      <c r="O460" s="48" t="s">
        <v>41</v>
      </c>
      <c r="P460" s="98"/>
      <c r="Q460" s="109" t="s">
        <v>6</v>
      </c>
      <c r="R460" s="70">
        <f>IF(Таблица68[[#This Row],[Столбец2]]="A",1,IF(Таблица68[[#This Row],[Столбец2]]="B",2,IF(Таблица68[[#This Row],[Столбец2]]="C",3)))</f>
        <v>3</v>
      </c>
      <c r="S460" s="239" t="s">
        <v>1643</v>
      </c>
    </row>
    <row r="461" spans="1:19" ht="28.5">
      <c r="A461" s="95" t="s">
        <v>1580</v>
      </c>
      <c r="B461" s="45" t="s">
        <v>1574</v>
      </c>
      <c r="C461" s="45" t="s">
        <v>1574</v>
      </c>
      <c r="D461" s="61" t="s">
        <v>786</v>
      </c>
      <c r="E461" s="147"/>
      <c r="F461" s="147"/>
      <c r="G461" s="247"/>
      <c r="L461" s="99"/>
      <c r="M461" s="101">
        <v>75</v>
      </c>
      <c r="N461" s="103">
        <f t="shared" ref="N461:N466" si="26">M461*1.2</f>
        <v>90</v>
      </c>
      <c r="O461" s="48" t="s">
        <v>41</v>
      </c>
      <c r="Q461" s="109" t="s">
        <v>6</v>
      </c>
      <c r="R461" s="70">
        <f>IF(Таблица68[[#This Row],[Столбец2]]="A",1,IF(Таблица68[[#This Row],[Столбец2]]="B",2,IF(Таблица68[[#This Row],[Столбец2]]="C",3)))</f>
        <v>3</v>
      </c>
      <c r="S461" s="107" t="s">
        <v>1643</v>
      </c>
    </row>
    <row r="462" spans="1:19" ht="28.5">
      <c r="A462" s="95" t="s">
        <v>1581</v>
      </c>
      <c r="B462" s="45" t="s">
        <v>1575</v>
      </c>
      <c r="C462" s="45" t="s">
        <v>1575</v>
      </c>
      <c r="D462" s="61" t="s">
        <v>786</v>
      </c>
      <c r="E462" s="147"/>
      <c r="F462" s="147"/>
      <c r="G462" s="247"/>
      <c r="L462" s="99"/>
      <c r="M462" s="101">
        <v>89</v>
      </c>
      <c r="N462" s="103">
        <f t="shared" si="26"/>
        <v>106.8</v>
      </c>
      <c r="O462" s="48" t="s">
        <v>41</v>
      </c>
      <c r="Q462" s="109" t="s">
        <v>6</v>
      </c>
      <c r="R462" s="70">
        <f>IF(Таблица68[[#This Row],[Столбец2]]="A",1,IF(Таблица68[[#This Row],[Столбец2]]="B",2,IF(Таблица68[[#This Row],[Столбец2]]="C",3)))</f>
        <v>3</v>
      </c>
      <c r="S462" s="107" t="s">
        <v>1643</v>
      </c>
    </row>
    <row r="463" spans="1:19" ht="28.5">
      <c r="A463" s="95" t="s">
        <v>1582</v>
      </c>
      <c r="B463" s="45" t="s">
        <v>1576</v>
      </c>
      <c r="C463" s="45" t="s">
        <v>1576</v>
      </c>
      <c r="D463" s="61" t="s">
        <v>786</v>
      </c>
      <c r="E463" s="147"/>
      <c r="F463" s="147"/>
      <c r="G463" s="247"/>
      <c r="L463" s="99"/>
      <c r="M463" s="101">
        <v>109</v>
      </c>
      <c r="N463" s="103">
        <f t="shared" si="26"/>
        <v>130.79999999999998</v>
      </c>
      <c r="O463" s="48" t="s">
        <v>41</v>
      </c>
      <c r="Q463" s="58" t="s">
        <v>4</v>
      </c>
      <c r="R463" s="70">
        <f>IF(Таблица68[[#This Row],[Столбец2]]="A",1,IF(Таблица68[[#This Row],[Столбец2]]="B",2,IF(Таблица68[[#This Row],[Столбец2]]="C",3)))</f>
        <v>2</v>
      </c>
      <c r="S463" s="107" t="s">
        <v>1606</v>
      </c>
    </row>
    <row r="464" spans="1:19" ht="28.5">
      <c r="A464" s="95" t="s">
        <v>1583</v>
      </c>
      <c r="B464" s="45" t="s">
        <v>1577</v>
      </c>
      <c r="C464" s="45" t="s">
        <v>1577</v>
      </c>
      <c r="D464" s="61" t="s">
        <v>786</v>
      </c>
      <c r="E464" s="147"/>
      <c r="F464" s="147"/>
      <c r="G464" s="247"/>
      <c r="L464" s="99"/>
      <c r="M464" s="101">
        <v>189</v>
      </c>
      <c r="N464" s="103">
        <f t="shared" si="26"/>
        <v>226.79999999999998</v>
      </c>
      <c r="O464" s="48" t="s">
        <v>41</v>
      </c>
      <c r="Q464" s="58" t="s">
        <v>4</v>
      </c>
      <c r="R464" s="70">
        <f>IF(Таблица68[[#This Row],[Столбец2]]="A",1,IF(Таблица68[[#This Row],[Столбец2]]="B",2,IF(Таблица68[[#This Row],[Столбец2]]="C",3)))</f>
        <v>2</v>
      </c>
      <c r="S464" s="107" t="s">
        <v>1606</v>
      </c>
    </row>
    <row r="465" spans="1:19" ht="28.5">
      <c r="A465" s="95" t="s">
        <v>1584</v>
      </c>
      <c r="B465" s="45" t="s">
        <v>1578</v>
      </c>
      <c r="C465" s="45" t="s">
        <v>1578</v>
      </c>
      <c r="D465" s="61" t="s">
        <v>786</v>
      </c>
      <c r="E465" s="147"/>
      <c r="F465" s="147"/>
      <c r="G465" s="247"/>
      <c r="L465" s="99"/>
      <c r="M465" s="101">
        <v>210</v>
      </c>
      <c r="N465" s="103">
        <f t="shared" si="26"/>
        <v>252</v>
      </c>
      <c r="O465" s="48" t="s">
        <v>41</v>
      </c>
      <c r="Q465" s="58" t="s">
        <v>4</v>
      </c>
      <c r="R465" s="70">
        <f>IF(Таблица68[[#This Row],[Столбец2]]="A",1,IF(Таблица68[[#This Row],[Столбец2]]="B",2,IF(Таблица68[[#This Row],[Столбец2]]="C",3)))</f>
        <v>2</v>
      </c>
      <c r="S465" s="107" t="s">
        <v>1606</v>
      </c>
    </row>
    <row r="466" spans="1:19" ht="28.5">
      <c r="A466" s="95" t="s">
        <v>1585</v>
      </c>
      <c r="B466" s="45" t="s">
        <v>1579</v>
      </c>
      <c r="C466" s="45" t="s">
        <v>1579</v>
      </c>
      <c r="D466" s="61" t="s">
        <v>786</v>
      </c>
      <c r="E466" s="147"/>
      <c r="F466" s="147"/>
      <c r="G466" s="247"/>
      <c r="H466" s="96"/>
      <c r="I466" s="96"/>
      <c r="J466" s="96"/>
      <c r="K466" s="97"/>
      <c r="L466" s="99"/>
      <c r="M466" s="101">
        <v>250</v>
      </c>
      <c r="N466" s="103">
        <f t="shared" si="26"/>
        <v>300</v>
      </c>
      <c r="O466" s="48" t="s">
        <v>41</v>
      </c>
      <c r="P466" s="98"/>
      <c r="Q466" s="58" t="s">
        <v>4</v>
      </c>
      <c r="R466" s="70">
        <f>IF(Таблица68[[#This Row],[Столбец2]]="A",1,IF(Таблица68[[#This Row],[Столбец2]]="B",2,IF(Таблица68[[#This Row],[Столбец2]]="C",3)))</f>
        <v>2</v>
      </c>
      <c r="S466" s="239" t="s">
        <v>1606</v>
      </c>
    </row>
    <row r="467" spans="1:19" ht="25.5">
      <c r="A467" s="95" t="s">
        <v>1586</v>
      </c>
      <c r="B467" s="45" t="s">
        <v>1670</v>
      </c>
      <c r="C467" s="400" t="s">
        <v>1670</v>
      </c>
      <c r="D467" s="65"/>
      <c r="L467" s="99"/>
      <c r="M467" s="101">
        <v>1100</v>
      </c>
      <c r="N467" s="103">
        <f t="shared" ref="N467:N472" si="27">M467*1.2</f>
        <v>1320</v>
      </c>
      <c r="O467" s="48" t="s">
        <v>41</v>
      </c>
      <c r="Q467" s="109" t="s">
        <v>6</v>
      </c>
      <c r="R467" s="70">
        <f>IF(Таблица68[[#This Row],[Столбец2]]="A",1,IF(Таблица68[[#This Row],[Столбец2]]="B",2,IF(Таблица68[[#This Row],[Столбец2]]="C",3)))</f>
        <v>3</v>
      </c>
      <c r="S467" s="107" t="s">
        <v>1643</v>
      </c>
    </row>
    <row r="468" spans="1:19" ht="25.5">
      <c r="A468" s="95" t="s">
        <v>1587</v>
      </c>
      <c r="B468" s="45" t="s">
        <v>1671</v>
      </c>
      <c r="C468" s="400" t="s">
        <v>1671</v>
      </c>
      <c r="D468" s="65"/>
      <c r="L468" s="99"/>
      <c r="M468" s="101">
        <v>1200</v>
      </c>
      <c r="N468" s="103">
        <f t="shared" si="27"/>
        <v>1440</v>
      </c>
      <c r="O468" s="48" t="s">
        <v>41</v>
      </c>
      <c r="Q468" s="109" t="s">
        <v>6</v>
      </c>
      <c r="R468" s="70">
        <f>IF(Таблица68[[#This Row],[Столбец2]]="A",1,IF(Таблица68[[#This Row],[Столбец2]]="B",2,IF(Таблица68[[#This Row],[Столбец2]]="C",3)))</f>
        <v>3</v>
      </c>
      <c r="S468" s="107" t="s">
        <v>1643</v>
      </c>
    </row>
    <row r="469" spans="1:19" ht="25.5">
      <c r="A469" s="95" t="s">
        <v>1588</v>
      </c>
      <c r="B469" s="45" t="s">
        <v>1672</v>
      </c>
      <c r="C469" s="400" t="s">
        <v>1672</v>
      </c>
      <c r="D469" s="65"/>
      <c r="L469" s="99"/>
      <c r="M469" s="101">
        <v>1900</v>
      </c>
      <c r="N469" s="103">
        <f t="shared" si="27"/>
        <v>2280</v>
      </c>
      <c r="O469" s="48" t="s">
        <v>41</v>
      </c>
      <c r="Q469" s="109" t="s">
        <v>6</v>
      </c>
      <c r="R469" s="70">
        <f>IF(Таблица68[[#This Row],[Столбец2]]="A",1,IF(Таблица68[[#This Row],[Столбец2]]="B",2,IF(Таблица68[[#This Row],[Столбец2]]="C",3)))</f>
        <v>3</v>
      </c>
      <c r="S469" s="107" t="s">
        <v>1643</v>
      </c>
    </row>
    <row r="470" spans="1:19" ht="25.5">
      <c r="A470" s="95" t="s">
        <v>1589</v>
      </c>
      <c r="B470" s="45" t="s">
        <v>1673</v>
      </c>
      <c r="C470" s="400" t="s">
        <v>1673</v>
      </c>
      <c r="D470" s="65"/>
      <c r="L470" s="99"/>
      <c r="M470" s="101">
        <v>2800</v>
      </c>
      <c r="N470" s="103">
        <f t="shared" si="27"/>
        <v>3360</v>
      </c>
      <c r="O470" s="48" t="s">
        <v>41</v>
      </c>
      <c r="Q470" s="109" t="s">
        <v>6</v>
      </c>
      <c r="R470" s="70">
        <f>IF(Таблица68[[#This Row],[Столбец2]]="A",1,IF(Таблица68[[#This Row],[Столбец2]]="B",2,IF(Таблица68[[#This Row],[Столбец2]]="C",3)))</f>
        <v>3</v>
      </c>
      <c r="S470" s="107" t="s">
        <v>1643</v>
      </c>
    </row>
    <row r="471" spans="1:19" ht="25.5">
      <c r="A471" s="95" t="s">
        <v>1590</v>
      </c>
      <c r="B471" s="45" t="s">
        <v>1674</v>
      </c>
      <c r="C471" s="400" t="s">
        <v>1674</v>
      </c>
      <c r="D471" s="65"/>
      <c r="L471" s="99"/>
      <c r="M471" s="101">
        <v>4990</v>
      </c>
      <c r="N471" s="103">
        <f t="shared" si="27"/>
        <v>5988</v>
      </c>
      <c r="O471" s="48" t="s">
        <v>41</v>
      </c>
      <c r="Q471" s="109" t="s">
        <v>6</v>
      </c>
      <c r="R471" s="70">
        <f>IF(Таблица68[[#This Row],[Столбец2]]="A",1,IF(Таблица68[[#This Row],[Столбец2]]="B",2,IF(Таблица68[[#This Row],[Столбец2]]="C",3)))</f>
        <v>3</v>
      </c>
      <c r="S471" s="107" t="s">
        <v>1643</v>
      </c>
    </row>
    <row r="472" spans="1:19" ht="25.5">
      <c r="A472" s="95" t="s">
        <v>1591</v>
      </c>
      <c r="B472" s="45" t="s">
        <v>1675</v>
      </c>
      <c r="C472" s="400" t="s">
        <v>1675</v>
      </c>
      <c r="D472" s="65"/>
      <c r="L472" s="99"/>
      <c r="M472" s="101">
        <v>5990</v>
      </c>
      <c r="N472" s="103">
        <f t="shared" si="27"/>
        <v>7188</v>
      </c>
      <c r="O472" s="48" t="s">
        <v>41</v>
      </c>
      <c r="Q472" s="109" t="s">
        <v>6</v>
      </c>
      <c r="R472" s="70">
        <f>IF(Таблица68[[#This Row],[Столбец2]]="A",1,IF(Таблица68[[#This Row],[Столбец2]]="B",2,IF(Таблица68[[#This Row],[Столбец2]]="C",3)))</f>
        <v>3</v>
      </c>
      <c r="S472" s="107" t="s">
        <v>1643</v>
      </c>
    </row>
    <row r="473" spans="1:19" ht="16.5">
      <c r="A473" s="95" t="s">
        <v>1610</v>
      </c>
      <c r="B473" s="45" t="s">
        <v>1634</v>
      </c>
      <c r="C473" s="400" t="s">
        <v>1634</v>
      </c>
      <c r="D473" s="65"/>
      <c r="L473" s="99"/>
      <c r="M473" s="101">
        <v>11</v>
      </c>
      <c r="N473" s="103">
        <f>M473*1.2</f>
        <v>13.2</v>
      </c>
      <c r="O473" s="48" t="s">
        <v>41</v>
      </c>
      <c r="Q473" s="58" t="s">
        <v>4</v>
      </c>
      <c r="R473" s="70">
        <f>IF(Таблица68[[#This Row],[Столбец2]]="A",1,IF(Таблица68[[#This Row],[Столбец2]]="B",2,IF(Таблица68[[#This Row],[Столбец2]]="C",3)))</f>
        <v>2</v>
      </c>
      <c r="S473" s="107" t="s">
        <v>1642</v>
      </c>
    </row>
    <row r="474" spans="1:19" ht="16.5">
      <c r="A474" s="95" t="s">
        <v>1611</v>
      </c>
      <c r="B474" s="45" t="s">
        <v>1635</v>
      </c>
      <c r="C474" s="400" t="s">
        <v>1635</v>
      </c>
      <c r="D474" s="65"/>
      <c r="L474" s="99"/>
      <c r="M474" s="101">
        <v>19</v>
      </c>
      <c r="N474" s="103">
        <f t="shared" ref="N474:N478" si="28">M474*1.2</f>
        <v>22.8</v>
      </c>
      <c r="O474" s="48" t="s">
        <v>41</v>
      </c>
      <c r="Q474" s="58" t="s">
        <v>4</v>
      </c>
      <c r="R474" s="70">
        <f>IF(Таблица68[[#This Row],[Столбец2]]="A",1,IF(Таблица68[[#This Row],[Столбец2]]="B",2,IF(Таблица68[[#This Row],[Столбец2]]="C",3)))</f>
        <v>2</v>
      </c>
      <c r="S474" s="107" t="s">
        <v>1642</v>
      </c>
    </row>
    <row r="475" spans="1:19" ht="16.5">
      <c r="A475" s="95" t="s">
        <v>1613</v>
      </c>
      <c r="B475" s="45" t="s">
        <v>1617</v>
      </c>
      <c r="C475" s="400" t="s">
        <v>1617</v>
      </c>
      <c r="D475" s="65"/>
      <c r="L475" s="99"/>
      <c r="M475" s="101">
        <v>21</v>
      </c>
      <c r="N475" s="103">
        <f t="shared" si="28"/>
        <v>25.2</v>
      </c>
      <c r="O475" s="48" t="s">
        <v>41</v>
      </c>
      <c r="Q475" s="58" t="s">
        <v>4</v>
      </c>
      <c r="R475" s="70">
        <f>IF(Таблица68[[#This Row],[Столбец2]]="A",1,IF(Таблица68[[#This Row],[Столбец2]]="B",2,IF(Таблица68[[#This Row],[Столбец2]]="C",3)))</f>
        <v>2</v>
      </c>
      <c r="S475" s="107" t="s">
        <v>1642</v>
      </c>
    </row>
    <row r="476" spans="1:19" ht="16.5">
      <c r="A476" s="95" t="s">
        <v>1614</v>
      </c>
      <c r="B476" s="45" t="s">
        <v>1618</v>
      </c>
      <c r="C476" s="400" t="s">
        <v>1618</v>
      </c>
      <c r="D476" s="65"/>
      <c r="L476" s="99"/>
      <c r="M476" s="101">
        <v>33</v>
      </c>
      <c r="N476" s="103">
        <f t="shared" si="28"/>
        <v>39.6</v>
      </c>
      <c r="O476" s="48" t="s">
        <v>41</v>
      </c>
      <c r="Q476" s="58" t="s">
        <v>4</v>
      </c>
      <c r="R476" s="70">
        <f>IF(Таблица68[[#This Row],[Столбец2]]="A",1,IF(Таблица68[[#This Row],[Столбец2]]="B",2,IF(Таблица68[[#This Row],[Столбец2]]="C",3)))</f>
        <v>2</v>
      </c>
      <c r="S476" s="107" t="s">
        <v>1642</v>
      </c>
    </row>
    <row r="477" spans="1:19" ht="16.5">
      <c r="A477" s="95" t="s">
        <v>1615</v>
      </c>
      <c r="B477" s="45" t="s">
        <v>1619</v>
      </c>
      <c r="C477" s="400" t="s">
        <v>1619</v>
      </c>
      <c r="D477" s="65"/>
      <c r="L477" s="99"/>
      <c r="M477" s="101">
        <v>49</v>
      </c>
      <c r="N477" s="103">
        <f t="shared" si="28"/>
        <v>58.8</v>
      </c>
      <c r="O477" s="48" t="s">
        <v>41</v>
      </c>
      <c r="Q477" s="58" t="s">
        <v>4</v>
      </c>
      <c r="R477" s="70">
        <f>IF(Таблица68[[#This Row],[Столбец2]]="A",1,IF(Таблица68[[#This Row],[Столбец2]]="B",2,IF(Таблица68[[#This Row],[Столбец2]]="C",3)))</f>
        <v>2</v>
      </c>
      <c r="S477" s="107" t="s">
        <v>1642</v>
      </c>
    </row>
    <row r="478" spans="1:19" ht="16.5">
      <c r="A478" s="95" t="s">
        <v>1616</v>
      </c>
      <c r="B478" s="45" t="s">
        <v>1620</v>
      </c>
      <c r="C478" s="400" t="s">
        <v>1620</v>
      </c>
      <c r="D478" s="65"/>
      <c r="L478" s="99"/>
      <c r="M478" s="101">
        <v>69</v>
      </c>
      <c r="N478" s="103">
        <f t="shared" si="28"/>
        <v>82.8</v>
      </c>
      <c r="O478" s="48" t="s">
        <v>41</v>
      </c>
      <c r="Q478" s="58" t="s">
        <v>4</v>
      </c>
      <c r="R478" s="70">
        <f>IF(Таблица68[[#This Row],[Столбец2]]="A",1,IF(Таблица68[[#This Row],[Столбец2]]="B",2,IF(Таблица68[[#This Row],[Столбец2]]="C",3)))</f>
        <v>2</v>
      </c>
      <c r="S478" s="107" t="s">
        <v>1642</v>
      </c>
    </row>
    <row r="479" spans="1:19" ht="16.5">
      <c r="A479" s="95" t="s">
        <v>1621</v>
      </c>
      <c r="B479" s="45" t="s">
        <v>1631</v>
      </c>
      <c r="C479" s="400" t="s">
        <v>1631</v>
      </c>
      <c r="D479" s="65"/>
      <c r="L479" s="99"/>
      <c r="M479" s="101">
        <v>29</v>
      </c>
      <c r="N479" s="103">
        <f t="shared" ref="N479:N488" si="29">M479*1.2</f>
        <v>34.799999999999997</v>
      </c>
      <c r="O479" s="48" t="s">
        <v>41</v>
      </c>
      <c r="Q479" s="58" t="s">
        <v>4</v>
      </c>
      <c r="R479" s="70">
        <f>IF(Таблица68[[#This Row],[Столбец2]]="A",1,IF(Таблица68[[#This Row],[Столбец2]]="B",2,IF(Таблица68[[#This Row],[Столбец2]]="C",3)))</f>
        <v>3</v>
      </c>
      <c r="S479" s="107" t="s">
        <v>1643</v>
      </c>
    </row>
    <row r="480" spans="1:19" ht="16.5">
      <c r="A480" s="95" t="s">
        <v>1622</v>
      </c>
      <c r="B480" s="45" t="s">
        <v>1632</v>
      </c>
      <c r="C480" s="400" t="s">
        <v>1632</v>
      </c>
      <c r="D480" s="337"/>
      <c r="E480" s="338"/>
      <c r="F480" s="338"/>
      <c r="G480" s="339"/>
      <c r="L480" s="99"/>
      <c r="M480" s="101">
        <v>39</v>
      </c>
      <c r="N480" s="103">
        <f t="shared" si="29"/>
        <v>46.8</v>
      </c>
      <c r="O480" s="48" t="s">
        <v>41</v>
      </c>
      <c r="Q480" s="58" t="s">
        <v>4</v>
      </c>
      <c r="R480" s="70">
        <f>IF(Таблица68[[#This Row],[Столбец2]]="A",1,IF(Таблица68[[#This Row],[Столбец2]]="B",2,IF(Таблица68[[#This Row],[Столбец2]]="C",3)))</f>
        <v>3</v>
      </c>
      <c r="S480" s="107" t="s">
        <v>1643</v>
      </c>
    </row>
    <row r="481" spans="1:19" ht="16.5">
      <c r="A481" s="95" t="s">
        <v>1623</v>
      </c>
      <c r="B481" s="45" t="s">
        <v>1662</v>
      </c>
      <c r="C481" s="400" t="s">
        <v>1662</v>
      </c>
      <c r="D481" s="337"/>
      <c r="E481" s="338"/>
      <c r="F481" s="338"/>
      <c r="G481" s="339"/>
      <c r="L481" s="99"/>
      <c r="M481" s="101">
        <v>49</v>
      </c>
      <c r="N481" s="103">
        <f t="shared" si="29"/>
        <v>58.8</v>
      </c>
      <c r="O481" s="48" t="s">
        <v>41</v>
      </c>
      <c r="Q481" s="58" t="s">
        <v>4</v>
      </c>
      <c r="R481" s="70">
        <f>IF(Таблица68[[#This Row],[Столбец2]]="A",1,IF(Таблица68[[#This Row],[Столбец2]]="B",2,IF(Таблица68[[#This Row],[Столбец2]]="C",3)))</f>
        <v>3</v>
      </c>
      <c r="S481" s="107" t="s">
        <v>1643</v>
      </c>
    </row>
    <row r="482" spans="1:19" ht="16.5">
      <c r="A482" s="95" t="s">
        <v>1624</v>
      </c>
      <c r="B482" s="45" t="s">
        <v>1633</v>
      </c>
      <c r="C482" s="400" t="s">
        <v>1633</v>
      </c>
      <c r="D482" s="337"/>
      <c r="E482" s="338"/>
      <c r="F482" s="338"/>
      <c r="G482" s="339"/>
      <c r="L482" s="99"/>
      <c r="M482" s="101">
        <v>59</v>
      </c>
      <c r="N482" s="103">
        <f t="shared" si="29"/>
        <v>70.8</v>
      </c>
      <c r="O482" s="48" t="s">
        <v>41</v>
      </c>
      <c r="Q482" s="58" t="s">
        <v>4</v>
      </c>
      <c r="R482" s="70">
        <f>IF(Таблица68[[#This Row],[Столбец2]]="A",1,IF(Таблица68[[#This Row],[Столбец2]]="B",2,IF(Таблица68[[#This Row],[Столбец2]]="C",3)))</f>
        <v>3</v>
      </c>
      <c r="S482" s="107" t="s">
        <v>1643</v>
      </c>
    </row>
    <row r="483" spans="1:19" ht="16.5">
      <c r="A483" s="95" t="s">
        <v>1625</v>
      </c>
      <c r="B483" s="45" t="s">
        <v>1636</v>
      </c>
      <c r="C483" s="400" t="s">
        <v>1636</v>
      </c>
      <c r="D483" s="337"/>
      <c r="E483" s="338"/>
      <c r="F483" s="338"/>
      <c r="G483" s="339"/>
      <c r="L483" s="99"/>
      <c r="M483" s="101">
        <v>75</v>
      </c>
      <c r="N483" s="103">
        <f t="shared" si="29"/>
        <v>90</v>
      </c>
      <c r="O483" s="48" t="s">
        <v>41</v>
      </c>
      <c r="Q483" s="58" t="s">
        <v>4</v>
      </c>
      <c r="R483" s="70">
        <f>IF(Таблица68[[#This Row],[Столбец2]]="A",1,IF(Таблица68[[#This Row],[Столбец2]]="B",2,IF(Таблица68[[#This Row],[Столбец2]]="C",3)))</f>
        <v>3</v>
      </c>
      <c r="S483" s="107" t="s">
        <v>1643</v>
      </c>
    </row>
    <row r="484" spans="1:19" ht="16.5">
      <c r="A484" s="95" t="s">
        <v>1626</v>
      </c>
      <c r="B484" s="45" t="s">
        <v>1637</v>
      </c>
      <c r="C484" s="400" t="s">
        <v>1637</v>
      </c>
      <c r="D484" s="337"/>
      <c r="E484" s="338"/>
      <c r="F484" s="338"/>
      <c r="G484" s="339"/>
      <c r="L484" s="99"/>
      <c r="M484" s="101">
        <v>85</v>
      </c>
      <c r="N484" s="103">
        <f t="shared" si="29"/>
        <v>102</v>
      </c>
      <c r="O484" s="48" t="s">
        <v>41</v>
      </c>
      <c r="Q484" s="58" t="s">
        <v>4</v>
      </c>
      <c r="R484" s="70">
        <f>IF(Таблица68[[#This Row],[Столбец2]]="A",1,IF(Таблица68[[#This Row],[Столбец2]]="B",2,IF(Таблица68[[#This Row],[Столбец2]]="C",3)))</f>
        <v>3</v>
      </c>
      <c r="S484" s="107" t="s">
        <v>1643</v>
      </c>
    </row>
    <row r="485" spans="1:19" ht="16.5">
      <c r="A485" s="95" t="s">
        <v>1627</v>
      </c>
      <c r="B485" s="45" t="s">
        <v>1638</v>
      </c>
      <c r="C485" s="400" t="s">
        <v>1638</v>
      </c>
      <c r="D485" s="337"/>
      <c r="E485" s="338"/>
      <c r="F485" s="338"/>
      <c r="G485" s="339"/>
      <c r="L485" s="99"/>
      <c r="M485" s="101">
        <v>95</v>
      </c>
      <c r="N485" s="103">
        <f t="shared" si="29"/>
        <v>114</v>
      </c>
      <c r="O485" s="48" t="s">
        <v>41</v>
      </c>
      <c r="Q485" s="58" t="s">
        <v>4</v>
      </c>
      <c r="R485" s="70">
        <f>IF(Таблица68[[#This Row],[Столбец2]]="A",1,IF(Таблица68[[#This Row],[Столбец2]]="B",2,IF(Таблица68[[#This Row],[Столбец2]]="C",3)))</f>
        <v>3</v>
      </c>
      <c r="S485" s="107" t="s">
        <v>1643</v>
      </c>
    </row>
    <row r="486" spans="1:19" ht="16.5">
      <c r="A486" s="95" t="s">
        <v>1628</v>
      </c>
      <c r="B486" s="45" t="s">
        <v>1639</v>
      </c>
      <c r="C486" s="400" t="s">
        <v>1639</v>
      </c>
      <c r="D486" s="337"/>
      <c r="E486" s="338"/>
      <c r="F486" s="338"/>
      <c r="G486" s="339"/>
      <c r="L486" s="99"/>
      <c r="M486" s="101">
        <v>120</v>
      </c>
      <c r="N486" s="103">
        <f t="shared" si="29"/>
        <v>144</v>
      </c>
      <c r="O486" s="48" t="s">
        <v>41</v>
      </c>
      <c r="Q486" s="58" t="s">
        <v>4</v>
      </c>
      <c r="R486" s="70">
        <f>IF(Таблица68[[#This Row],[Столбец2]]="A",1,IF(Таблица68[[#This Row],[Столбец2]]="B",2,IF(Таблица68[[#This Row],[Столбец2]]="C",3)))</f>
        <v>3</v>
      </c>
      <c r="S486" s="107" t="s">
        <v>1643</v>
      </c>
    </row>
    <row r="487" spans="1:19" ht="16.5">
      <c r="A487" s="95" t="s">
        <v>1629</v>
      </c>
      <c r="B487" s="45" t="s">
        <v>1640</v>
      </c>
      <c r="C487" s="400" t="s">
        <v>1640</v>
      </c>
      <c r="D487" s="337"/>
      <c r="E487" s="338"/>
      <c r="F487" s="338"/>
      <c r="G487" s="339"/>
      <c r="L487" s="99"/>
      <c r="M487" s="101">
        <v>165</v>
      </c>
      <c r="N487" s="103">
        <f t="shared" si="29"/>
        <v>198</v>
      </c>
      <c r="O487" s="48" t="s">
        <v>41</v>
      </c>
      <c r="Q487" s="58" t="s">
        <v>4</v>
      </c>
      <c r="R487" s="70">
        <f>IF(Таблица68[[#This Row],[Столбец2]]="A",1,IF(Таблица68[[#This Row],[Столбец2]]="B",2,IF(Таблица68[[#This Row],[Столбец2]]="C",3)))</f>
        <v>3</v>
      </c>
      <c r="S487" s="107" t="s">
        <v>1643</v>
      </c>
    </row>
    <row r="488" spans="1:19" ht="16.5">
      <c r="A488" s="95" t="s">
        <v>1630</v>
      </c>
      <c r="B488" s="45" t="s">
        <v>1641</v>
      </c>
      <c r="C488" s="400" t="s">
        <v>1641</v>
      </c>
      <c r="D488" s="337"/>
      <c r="E488" s="338"/>
      <c r="F488" s="338"/>
      <c r="G488" s="339"/>
      <c r="H488" s="96"/>
      <c r="I488" s="96"/>
      <c r="J488" s="96"/>
      <c r="K488" s="97"/>
      <c r="L488" s="99"/>
      <c r="M488" s="101">
        <v>185</v>
      </c>
      <c r="N488" s="103">
        <f t="shared" si="29"/>
        <v>222</v>
      </c>
      <c r="O488" s="48" t="s">
        <v>41</v>
      </c>
      <c r="P488" s="98"/>
      <c r="Q488" s="58" t="s">
        <v>4</v>
      </c>
      <c r="R488" s="70">
        <f>IF(Таблица68[[#This Row],[Столбец2]]="A",1,IF(Таблица68[[#This Row],[Столбец2]]="B",2,IF(Таблица68[[#This Row],[Столбец2]]="C",3)))</f>
        <v>3</v>
      </c>
      <c r="S488" s="239" t="s">
        <v>1643</v>
      </c>
    </row>
    <row r="489" spans="1:19" ht="16.5">
      <c r="A489" s="95" t="s">
        <v>1693</v>
      </c>
      <c r="B489" s="45" t="s">
        <v>1700</v>
      </c>
      <c r="C489" s="400" t="s">
        <v>1700</v>
      </c>
      <c r="D489" s="65"/>
      <c r="L489" s="99"/>
      <c r="M489" s="101">
        <v>24</v>
      </c>
      <c r="N489" s="103">
        <f t="shared" ref="N489:N491" si="30">M489*1.2</f>
        <v>28.799999999999997</v>
      </c>
      <c r="O489" s="48" t="s">
        <v>41</v>
      </c>
      <c r="Q489" s="58" t="s">
        <v>4</v>
      </c>
      <c r="R489" s="43">
        <f>IF(Таблица68[[#This Row],[Столбец2]]="A",1,IF(Таблица68[[#This Row],[Столбец2]]="B",2,IF(Таблица68[[#This Row],[Столбец2]]="C",3)))</f>
        <v>2</v>
      </c>
      <c r="S489" s="107" t="s">
        <v>1642</v>
      </c>
    </row>
    <row r="490" spans="1:19" ht="16.5">
      <c r="A490" s="95" t="s">
        <v>1694</v>
      </c>
      <c r="B490" s="45" t="s">
        <v>1701</v>
      </c>
      <c r="C490" s="400" t="s">
        <v>1701</v>
      </c>
      <c r="D490" s="65"/>
      <c r="L490" s="99"/>
      <c r="M490" s="101">
        <v>27</v>
      </c>
      <c r="N490" s="103">
        <f t="shared" si="30"/>
        <v>32.4</v>
      </c>
      <c r="O490" s="48" t="s">
        <v>41</v>
      </c>
      <c r="Q490" s="58" t="s">
        <v>4</v>
      </c>
      <c r="R490" s="43">
        <f>IF(Таблица68[[#This Row],[Столбец2]]="A",1,IF(Таблица68[[#This Row],[Столбец2]]="B",2,IF(Таблица68[[#This Row],[Столбец2]]="C",3)))</f>
        <v>2</v>
      </c>
      <c r="S490" s="107" t="s">
        <v>1642</v>
      </c>
    </row>
    <row r="491" spans="1:19" ht="16.5">
      <c r="A491" s="95" t="s">
        <v>1695</v>
      </c>
      <c r="B491" s="45" t="s">
        <v>1702</v>
      </c>
      <c r="C491" s="400" t="s">
        <v>1702</v>
      </c>
      <c r="D491" s="65"/>
      <c r="E491" s="96"/>
      <c r="F491" s="96"/>
      <c r="G491" s="96"/>
      <c r="H491" s="96"/>
      <c r="I491" s="96"/>
      <c r="J491" s="96"/>
      <c r="K491" s="97"/>
      <c r="L491" s="99"/>
      <c r="M491" s="101">
        <v>39</v>
      </c>
      <c r="N491" s="103">
        <f t="shared" si="30"/>
        <v>46.8</v>
      </c>
      <c r="O491" s="48" t="s">
        <v>41</v>
      </c>
      <c r="P491" s="98"/>
      <c r="Q491" s="58" t="s">
        <v>4</v>
      </c>
      <c r="R491" s="367">
        <f>IF(Таблица68[[#This Row],[Столбец2]]="A",1,IF(Таблица68[[#This Row],[Столбец2]]="B",2,IF(Таблица68[[#This Row],[Столбец2]]="C",3)))</f>
        <v>2</v>
      </c>
      <c r="S491" s="239" t="s">
        <v>1642</v>
      </c>
    </row>
    <row r="492" spans="1:19" ht="28.5">
      <c r="A492" s="95" t="s">
        <v>1704</v>
      </c>
      <c r="B492" s="45" t="s">
        <v>1714</v>
      </c>
      <c r="C492" s="45" t="s">
        <v>1713</v>
      </c>
      <c r="D492" s="65"/>
      <c r="E492" s="96"/>
      <c r="F492" s="96"/>
      <c r="G492" s="96"/>
      <c r="H492" s="96"/>
      <c r="I492" s="96"/>
      <c r="J492" s="96"/>
      <c r="K492" s="97"/>
      <c r="L492" s="99"/>
      <c r="M492" s="101">
        <v>150</v>
      </c>
      <c r="N492" s="103">
        <f>M492*1.2</f>
        <v>180</v>
      </c>
      <c r="O492" s="48" t="s">
        <v>41</v>
      </c>
      <c r="P492" s="98"/>
      <c r="Q492" s="58" t="s">
        <v>4</v>
      </c>
      <c r="R492" s="367">
        <f>IF(Таблица68[[#This Row],[Столбец2]]="A",1,IF(Таблица68[[#This Row],[Столбец2]]="B",2,IF(Таблица68[[#This Row],[Столбец2]]="C",3)))</f>
        <v>2</v>
      </c>
      <c r="S492" s="239" t="s">
        <v>1642</v>
      </c>
    </row>
    <row r="493" spans="1:19" ht="16.5">
      <c r="A493" s="95" t="s">
        <v>1706</v>
      </c>
      <c r="B493" s="45" t="s">
        <v>1710</v>
      </c>
      <c r="C493" s="45" t="s">
        <v>1710</v>
      </c>
      <c r="L493" s="99"/>
      <c r="M493" s="101">
        <v>19</v>
      </c>
      <c r="N493" s="103">
        <f>M493*1.2</f>
        <v>22.8</v>
      </c>
      <c r="O493" s="48" t="s">
        <v>41</v>
      </c>
      <c r="Q493" s="58" t="s">
        <v>4</v>
      </c>
      <c r="R493" s="43">
        <f>IF(Таблица68[[#This Row],[Столбец2]]="A",1,IF(Таблица68[[#This Row],[Столбец2]]="B",2,IF(Таблица68[[#This Row],[Столбец2]]="C",3)))</f>
        <v>2</v>
      </c>
      <c r="S493" s="107" t="s">
        <v>1642</v>
      </c>
    </row>
    <row r="494" spans="1:19" ht="16.5">
      <c r="A494" s="95" t="s">
        <v>1712</v>
      </c>
      <c r="B494" s="75" t="s">
        <v>1716</v>
      </c>
      <c r="C494" s="75" t="s">
        <v>1715</v>
      </c>
      <c r="L494" s="99"/>
      <c r="M494" s="101">
        <v>19</v>
      </c>
      <c r="N494" s="103">
        <f>M494*1.2</f>
        <v>22.8</v>
      </c>
      <c r="O494" s="48" t="s">
        <v>41</v>
      </c>
      <c r="Q494" s="58" t="s">
        <v>4</v>
      </c>
      <c r="R494" s="43">
        <f>IF(Таблица68[[#This Row],[Столбец2]]="A",1,IF(Таблица68[[#This Row],[Столбец2]]="B",2,IF(Таблица68[[#This Row],[Столбец2]]="C",3)))</f>
        <v>2</v>
      </c>
      <c r="S494" s="107" t="s">
        <v>1642</v>
      </c>
    </row>
  </sheetData>
  <phoneticPr fontId="11" type="noConversion"/>
  <pageMargins left="0.7" right="0.7" top="0.75" bottom="0.75" header="0.511811023622047" footer="0.511811023622047"/>
  <pageSetup paperSize="9" orientation="portrait" horizontalDpi="300" verticalDpi="300" r:id="rId1"/>
  <legacyDrawing r:id="rId2"/>
  <tableParts count="1">
    <tablePart r:id="rId3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206</TotalTime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22</vt:i4>
      </vt:variant>
    </vt:vector>
  </HeadingPairs>
  <TitlesOfParts>
    <vt:vector size="22" baseType="lpstr">
      <vt:lpstr>Быстрый поиск по коду</vt:lpstr>
      <vt:lpstr>SVA</vt:lpstr>
      <vt:lpstr>SVA-Q</vt:lpstr>
      <vt:lpstr>REG</vt:lpstr>
      <vt:lpstr>CHV</vt:lpstr>
      <vt:lpstr>SCA</vt:lpstr>
      <vt:lpstr>FIA</vt:lpstr>
      <vt:lpstr>SNV</vt:lpstr>
      <vt:lpstr>EVRA(T) </vt:lpstr>
      <vt:lpstr>ICS-R</vt:lpstr>
      <vt:lpstr>PM</vt:lpstr>
      <vt:lpstr>ICLX-R</vt:lpstr>
      <vt:lpstr>PMLX</vt:lpstr>
      <vt:lpstr>Пилоты</vt:lpstr>
      <vt:lpstr>OFV</vt:lpstr>
      <vt:lpstr>ORV</vt:lpstr>
      <vt:lpstr>ELS</vt:lpstr>
      <vt:lpstr>SFV-R</vt:lpstr>
      <vt:lpstr>DSV</vt:lpstr>
      <vt:lpstr>Смотроые стекла</vt:lpstr>
      <vt:lpstr>ЗИП</vt:lpstr>
      <vt:lpstr>ИСХОДНИК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Тазитдинов Рамиль</dc:creator>
  <dc:description/>
  <cp:lastModifiedBy>Тазитдинов Рамиль </cp:lastModifiedBy>
  <cp:revision>16</cp:revision>
  <dcterms:created xsi:type="dcterms:W3CDTF">2016-06-15T14:01:03Z</dcterms:created>
  <dcterms:modified xsi:type="dcterms:W3CDTF">2025-08-07T06:47:26Z</dcterms:modified>
  <dc:language>ru-RU</dc:language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8d6a82de-332f-43b8-a8a7-1928fd67507f_ActionId">
    <vt:lpwstr>dc1ca378-6e64-486a-a21b-5093d586b098</vt:lpwstr>
  </property>
  <property fmtid="{D5CDD505-2E9C-101B-9397-08002B2CF9AE}" pid="3" name="MSIP_Label_8d6a82de-332f-43b8-a8a7-1928fd67507f_ContentBits">
    <vt:lpwstr>2</vt:lpwstr>
  </property>
  <property fmtid="{D5CDD505-2E9C-101B-9397-08002B2CF9AE}" pid="4" name="MSIP_Label_8d6a82de-332f-43b8-a8a7-1928fd67507f_Enabled">
    <vt:lpwstr>true</vt:lpwstr>
  </property>
  <property fmtid="{D5CDD505-2E9C-101B-9397-08002B2CF9AE}" pid="5" name="MSIP_Label_8d6a82de-332f-43b8-a8a7-1928fd67507f_Method">
    <vt:lpwstr>Standard</vt:lpwstr>
  </property>
  <property fmtid="{D5CDD505-2E9C-101B-9397-08002B2CF9AE}" pid="6" name="MSIP_Label_8d6a82de-332f-43b8-a8a7-1928fd67507f_Name">
    <vt:lpwstr>1. Business</vt:lpwstr>
  </property>
  <property fmtid="{D5CDD505-2E9C-101B-9397-08002B2CF9AE}" pid="7" name="MSIP_Label_8d6a82de-332f-43b8-a8a7-1928fd67507f_SetDate">
    <vt:lpwstr>2021-03-11T06:39:29Z</vt:lpwstr>
  </property>
  <property fmtid="{D5CDD505-2E9C-101B-9397-08002B2CF9AE}" pid="8" name="MSIP_Label_8d6a82de-332f-43b8-a8a7-1928fd67507f_SiteId">
    <vt:lpwstr>097464b8-069c-453e-9254-c17ec707310d</vt:lpwstr>
  </property>
</Properties>
</file>